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0116"/>
  <workbookPr filterPrivacy="1" codeName="ThisWorkbook"/>
  <bookViews>
    <workbookView xWindow="0" yWindow="460" windowWidth="51200" windowHeight="26660" activeTab="1"/>
  </bookViews>
  <sheets>
    <sheet name="Info" sheetId="4" r:id="rId1"/>
    <sheet name="Cash Flow" sheetId="1" r:id="rId2"/>
    <sheet name="Monthly Cash Flow" sheetId="2" state="hidden" r:id="rId3"/>
  </sheets>
  <definedNames>
    <definedName name="AnnualCashFlowToDate">tblIncome[[#Totals],[Annual  ]]-tblExpenses[[#Totals],[Annual  ]]-tblDiscretionary[[#Totals],[Annual  ]]-tblSavings[[#Totals],[Annual  ]]</definedName>
    <definedName name="DailyCashFlow">SUM(#REF!)</definedName>
    <definedName name="MonthlyCashFlowToDate">tblMontly[[#Totals],[Total]]</definedName>
    <definedName name="_xlnm.Print_Area" localSheetId="2">'Monthly Cash Flow'!$B$4:$Q$49</definedName>
    <definedName name="TotalMonthlyCashFlow">tblIncome[[#Totals],[Monthly ]]-tblExpenses[[#Totals],[Monthly ]]-tblDiscretionary[[#Totals],[Monthly ]]-tblSavings[[#Totals],[Monthly ]]-tblSavings7[[#Totals],[Monthly ]]</definedName>
  </definedNames>
  <calcPr calcId="162913" concurrentCalc="0"/>
</workbook>
</file>

<file path=xl/calcChain.xml><?xml version="1.0" encoding="utf-8"?>
<calcChain xmlns="http://schemas.openxmlformats.org/spreadsheetml/2006/main">
  <c r="V43" i="1" l="1"/>
  <c r="V26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O30" i="1"/>
  <c r="O31" i="1"/>
  <c r="O32" i="1"/>
  <c r="O33" i="1"/>
  <c r="O34" i="1"/>
  <c r="O35" i="1"/>
  <c r="O36" i="1"/>
  <c r="K30" i="1"/>
  <c r="K31" i="1"/>
  <c r="K32" i="1"/>
  <c r="K33" i="1"/>
  <c r="K34" i="1"/>
  <c r="K35" i="1"/>
  <c r="K36" i="1"/>
  <c r="K37" i="1"/>
  <c r="K38" i="1"/>
  <c r="K39" i="1"/>
  <c r="K40" i="1"/>
  <c r="K41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C31" i="1"/>
  <c r="C32" i="1"/>
  <c r="C33" i="1"/>
  <c r="C34" i="1"/>
  <c r="C35" i="1"/>
  <c r="C36" i="1"/>
  <c r="C37" i="1"/>
  <c r="C38" i="1"/>
  <c r="U43" i="1"/>
  <c r="U6" i="1"/>
  <c r="T43" i="1"/>
  <c r="O49" i="2"/>
  <c r="N49" i="2"/>
  <c r="M49" i="2"/>
  <c r="L49" i="2"/>
  <c r="K49" i="2"/>
  <c r="J49" i="2"/>
  <c r="I49" i="2"/>
  <c r="H49" i="2"/>
  <c r="G49" i="2"/>
  <c r="F49" i="2"/>
  <c r="E49" i="2"/>
  <c r="D49" i="2"/>
  <c r="P6" i="2"/>
  <c r="P7" i="2"/>
  <c r="P8" i="2"/>
  <c r="P9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33" i="2"/>
  <c r="P34" i="2"/>
  <c r="P35" i="2"/>
  <c r="P36" i="2"/>
  <c r="P37" i="2"/>
  <c r="P38" i="2"/>
  <c r="P39" i="2"/>
  <c r="P40" i="2"/>
  <c r="P41" i="2"/>
  <c r="P42" i="2"/>
  <c r="P43" i="2"/>
  <c r="P44" i="2"/>
  <c r="P45" i="2"/>
  <c r="P46" i="2"/>
  <c r="P47" i="2"/>
  <c r="P48" i="2"/>
  <c r="O37" i="1"/>
  <c r="O6" i="1"/>
  <c r="K42" i="1"/>
  <c r="K6" i="1"/>
  <c r="P49" i="2"/>
  <c r="B2" i="2"/>
  <c r="P37" i="1"/>
  <c r="O26" i="1"/>
  <c r="L42" i="1"/>
  <c r="K26" i="1"/>
  <c r="D39" i="1"/>
  <c r="C26" i="1"/>
  <c r="C30" i="1"/>
  <c r="C39" i="1"/>
  <c r="C6" i="1"/>
  <c r="G30" i="1"/>
  <c r="H68" i="1"/>
  <c r="B2" i="1"/>
  <c r="G64" i="1"/>
  <c r="G66" i="1"/>
  <c r="G65" i="1"/>
  <c r="G67" i="1"/>
  <c r="G68" i="1"/>
  <c r="G6" i="1"/>
  <c r="G26" i="1"/>
</calcChain>
</file>

<file path=xl/sharedStrings.xml><?xml version="1.0" encoding="utf-8"?>
<sst xmlns="http://schemas.openxmlformats.org/spreadsheetml/2006/main" count="240" uniqueCount="147">
  <si>
    <t>Income</t>
  </si>
  <si>
    <t>Salary</t>
  </si>
  <si>
    <t>Commissions/bonus</t>
  </si>
  <si>
    <t>Other 2</t>
  </si>
  <si>
    <t>Other 1</t>
  </si>
  <si>
    <t>Expenses</t>
  </si>
  <si>
    <t>Federal/SS/Medicare</t>
  </si>
  <si>
    <t>State Income Tax</t>
  </si>
  <si>
    <t>Vehicle Tax/Fees</t>
  </si>
  <si>
    <t>Mortgage/Rent</t>
  </si>
  <si>
    <t>Vehicle Payments</t>
  </si>
  <si>
    <t>Insurance</t>
  </si>
  <si>
    <t>Electricity</t>
  </si>
  <si>
    <t>Gas</t>
  </si>
  <si>
    <t>Water</t>
  </si>
  <si>
    <t>Sewer</t>
  </si>
  <si>
    <t>Garbage</t>
  </si>
  <si>
    <t>Phone</t>
  </si>
  <si>
    <t>Internet</t>
  </si>
  <si>
    <t>Life/Disability Premiums</t>
  </si>
  <si>
    <t>Food</t>
  </si>
  <si>
    <t>Clothing</t>
  </si>
  <si>
    <t>Medical/Dental/Rx</t>
  </si>
  <si>
    <t>Other 3</t>
  </si>
  <si>
    <t>Total</t>
  </si>
  <si>
    <t>Dining</t>
  </si>
  <si>
    <t>Gifts</t>
  </si>
  <si>
    <t>Travel</t>
  </si>
  <si>
    <t>Entertainment</t>
  </si>
  <si>
    <t>Personal Care</t>
  </si>
  <si>
    <t>Shopping</t>
  </si>
  <si>
    <t>Charity</t>
  </si>
  <si>
    <t>Club/Memberships</t>
  </si>
  <si>
    <t>Home Improvements</t>
  </si>
  <si>
    <t>Other 4</t>
  </si>
  <si>
    <t>Savings</t>
  </si>
  <si>
    <t>Cash Reserves</t>
  </si>
  <si>
    <t>401(k)/Etc</t>
  </si>
  <si>
    <t>Savings/Investment Account</t>
  </si>
  <si>
    <t>Bus</t>
  </si>
  <si>
    <t>Type</t>
  </si>
  <si>
    <t>Description</t>
  </si>
  <si>
    <t>May</t>
  </si>
  <si>
    <t>Discretionary</t>
  </si>
  <si>
    <t>PERSONAL CASH FLOW</t>
  </si>
  <si>
    <t>Total Annual:</t>
  </si>
  <si>
    <t>Savings/Investment</t>
  </si>
  <si>
    <t>Total Monthly:</t>
  </si>
  <si>
    <t>Jan</t>
  </si>
  <si>
    <t>Feb</t>
  </si>
  <si>
    <t>Mar</t>
  </si>
  <si>
    <t>Apr</t>
  </si>
  <si>
    <t>Jun</t>
  </si>
  <si>
    <t>Jul</t>
  </si>
  <si>
    <t>Aug</t>
  </si>
  <si>
    <t>Sep</t>
  </si>
  <si>
    <t>Oct</t>
  </si>
  <si>
    <t>Nov</t>
  </si>
  <si>
    <t>Dec</t>
  </si>
  <si>
    <t xml:space="preserve">Monthly </t>
  </si>
  <si>
    <t xml:space="preserve">Annual  </t>
  </si>
  <si>
    <t>NOTE: For daily items, estimate the monthly amount/value and place that value in the appropriate month column.</t>
  </si>
  <si>
    <t>This workbook provides a view of monthly personal cash flow</t>
  </si>
  <si>
    <t>Address:</t>
  </si>
  <si>
    <t>Personnel 1</t>
  </si>
  <si>
    <t>Personnel 2</t>
  </si>
  <si>
    <t>Name (First, Last):</t>
  </si>
  <si>
    <t>Information</t>
  </si>
  <si>
    <t>Date of Birth:</t>
  </si>
  <si>
    <t>Other 1 - Income</t>
  </si>
  <si>
    <t>Other 2 - Income</t>
  </si>
  <si>
    <t>Other 3 - Income</t>
  </si>
  <si>
    <t>Other 4 - Income</t>
  </si>
  <si>
    <t>Salary1 (Net)</t>
  </si>
  <si>
    <t xml:space="preserve">Commissions1 (bonus) </t>
  </si>
  <si>
    <t>Salary2 (Net)</t>
  </si>
  <si>
    <t xml:space="preserve">Commissions2 (bonus) </t>
  </si>
  <si>
    <t>Other 5 - Income</t>
  </si>
  <si>
    <t>Car1 - Payment</t>
  </si>
  <si>
    <t>Car1 - Insurance</t>
  </si>
  <si>
    <t>Car1 - Maintenance</t>
  </si>
  <si>
    <t>Property1 - Rates</t>
  </si>
  <si>
    <t>Property1 - Rent/Mortgage</t>
  </si>
  <si>
    <t>Property1 - Insurance</t>
  </si>
  <si>
    <t>Property1 - Gas</t>
  </si>
  <si>
    <t>Property1 - Electricity</t>
  </si>
  <si>
    <t>Property1 - Water</t>
  </si>
  <si>
    <t>Property1 - Landline</t>
  </si>
  <si>
    <t>Property1 - Internet</t>
  </si>
  <si>
    <t>Car1 - Registration</t>
  </si>
  <si>
    <t>Property1 - Cable/Satelite</t>
  </si>
  <si>
    <t>Membership fees</t>
  </si>
  <si>
    <t>Charitable Donantions</t>
  </si>
  <si>
    <t>Subscriptions</t>
  </si>
  <si>
    <t>Property1 - Tax</t>
  </si>
  <si>
    <t>Insurance (Life/TDP)</t>
  </si>
  <si>
    <t>Cell Phone1</t>
  </si>
  <si>
    <t>Cell Phone2</t>
  </si>
  <si>
    <t>Tuition</t>
  </si>
  <si>
    <t>Day care</t>
  </si>
  <si>
    <t>Schooling</t>
  </si>
  <si>
    <t>Insurance (health)</t>
  </si>
  <si>
    <t>Property2 - Insurance</t>
  </si>
  <si>
    <t>Property2 - Rates</t>
  </si>
  <si>
    <t>Property2 - Tax</t>
  </si>
  <si>
    <t>Property2 - Mortgage</t>
  </si>
  <si>
    <t>Car2 - Payment</t>
  </si>
  <si>
    <t>Car2 - Insurance</t>
  </si>
  <si>
    <t>Car2 - Maintenance</t>
  </si>
  <si>
    <t>Car2 - Registration</t>
  </si>
  <si>
    <t>Expenses (Variable)</t>
  </si>
  <si>
    <t>Expenses (Fixed)</t>
  </si>
  <si>
    <t>Food - Groceries</t>
  </si>
  <si>
    <t>Food - Eating out</t>
  </si>
  <si>
    <t>Petrol - Car</t>
  </si>
  <si>
    <t>Pets</t>
  </si>
  <si>
    <t>Functions</t>
  </si>
  <si>
    <t>SUMMARY - INCOME</t>
  </si>
  <si>
    <t>SUMMARY - EXPENSES (Fixed)</t>
  </si>
  <si>
    <t>SUMMARY - EXPENSES (Variable)</t>
  </si>
  <si>
    <t>SUMMARY - SAVINGS</t>
  </si>
  <si>
    <t>SUMMARY - DEBT</t>
  </si>
  <si>
    <t>Emergency Fund</t>
  </si>
  <si>
    <t>Debt</t>
  </si>
  <si>
    <t>Car Loan1</t>
  </si>
  <si>
    <t>Car Loan2</t>
  </si>
  <si>
    <t>Credit Card1</t>
  </si>
  <si>
    <t>Credit Card2</t>
  </si>
  <si>
    <t>Credit Card3</t>
  </si>
  <si>
    <t>Line of Credit1</t>
  </si>
  <si>
    <t>Line of Credit2</t>
  </si>
  <si>
    <t>Line of Credit3</t>
  </si>
  <si>
    <t>Student Loan</t>
  </si>
  <si>
    <t>Interest Rates</t>
  </si>
  <si>
    <t>Total Owed</t>
  </si>
  <si>
    <t xml:space="preserve">Instructions
1. Fill in the Monthly estimates (Yellow coloured cells)
2. If "total monthly cash flow" is "+" then Positive Cash Flow. If "-" then Negative Cash Flow
3. Cash flow = Income - Expenses (fixed) - Expenses (variable) - Savings - Debt </t>
  </si>
  <si>
    <t>Comments:</t>
  </si>
  <si>
    <t>Purpose</t>
  </si>
  <si>
    <t>BUDGET WORKSHEET</t>
  </si>
  <si>
    <t>Order of Priorities
(where $$ should go)</t>
  </si>
  <si>
    <t>Personal Circle (100 PV)</t>
  </si>
  <si>
    <t>1. Bring awareness to where money is going
2. Build 'Personal Circle' and business expenses in current job budget
3. Create a plan to pay off debt</t>
  </si>
  <si>
    <t>1. Personal Circle (Fixed expenses)
2. $300 seed money in business account
3. $1000 emergency funds
4. Pay off debt
5. Savings</t>
  </si>
  <si>
    <t>Team1Global App Sub.</t>
  </si>
  <si>
    <t>xxxx</t>
  </si>
  <si>
    <t>xxxxx</t>
  </si>
  <si>
    <t>Date: 28 Mar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</si>
</sst>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&quot;$&quot;#,##0.00_);\(&quot;$&quot;#,##0.00\)"/>
    <numFmt numFmtId="164" formatCode="&quot;$&quot;#,##0.00"/>
    <numFmt numFmtId="165" formatCode="_)@"/>
  </numFmts>
  <fonts count="15" x14ac:knownFonts="1">
    <font>
      <sz val="10"/>
      <name val="Calibri"/>
      <family val="2"/>
      <scheme val="minor"/>
    </font>
    <font>
      <b/>
      <sz val="14"/>
      <color theme="0"/>
      <name val="Calibri"/>
      <family val="2"/>
      <scheme val="major"/>
    </font>
    <font>
      <sz val="14"/>
      <color theme="3" tint="0.499984740745262"/>
      <name val="Calibri"/>
      <family val="2"/>
      <scheme val="minor"/>
    </font>
    <font>
      <sz val="11"/>
      <color theme="3" tint="0.24994659260841701"/>
      <name val="Calibri"/>
      <family val="2"/>
      <scheme val="minor"/>
    </font>
    <font>
      <b/>
      <sz val="16"/>
      <color theme="3" tint="0.749961851863155"/>
      <name val="Calibri"/>
      <family val="2"/>
      <scheme val="minor"/>
    </font>
    <font>
      <b/>
      <sz val="24"/>
      <color theme="5" tint="-0.24994659260841701"/>
      <name val="Calibri"/>
      <family val="2"/>
      <scheme val="major"/>
    </font>
    <font>
      <sz val="10"/>
      <color theme="3" tint="0.249977111117893"/>
      <name val="Calibri"/>
      <family val="2"/>
      <scheme val="minor"/>
    </font>
    <font>
      <b/>
      <sz val="14"/>
      <color theme="3" tint="0.24994659260841701"/>
      <name val="Calibri"/>
      <family val="2"/>
      <scheme val="major"/>
    </font>
    <font>
      <b/>
      <sz val="11"/>
      <color theme="3" tint="0.24994659260841701"/>
      <name val="Calibri"/>
      <family val="2"/>
      <scheme val="major"/>
    </font>
    <font>
      <b/>
      <sz val="12"/>
      <color theme="3" tint="0.24994659260841701"/>
      <name val="Calibri"/>
      <family val="2"/>
      <scheme val="major"/>
    </font>
    <font>
      <sz val="36"/>
      <color theme="3" tint="0.24994659260841701"/>
      <name val="Calibri"/>
      <family val="2"/>
      <scheme val="maj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sz val="16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-0.24994659260841701"/>
        <bgColor indexed="64"/>
      </patternFill>
    </fill>
    <fill>
      <patternFill patternType="solid">
        <fgColor theme="3" tint="0.2499465926084170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0.74996185186315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3" tint="0.749961851863155"/>
      </bottom>
      <diagonal/>
    </border>
    <border>
      <left/>
      <right/>
      <top/>
      <bottom style="dashed">
        <color theme="3" tint="0.499984740745262"/>
      </bottom>
      <diagonal/>
    </border>
    <border>
      <left/>
      <right/>
      <top/>
      <bottom style="thin">
        <color theme="3" tint="0.24994659260841701"/>
      </bottom>
      <diagonal/>
    </border>
    <border>
      <left/>
      <right/>
      <top/>
      <bottom style="medium">
        <color theme="3" tint="0.24994659260841701"/>
      </bottom>
      <diagonal/>
    </border>
    <border>
      <left/>
      <right/>
      <top style="thin">
        <color theme="3" tint="0.24994659260841701"/>
      </top>
      <bottom style="dashed">
        <color theme="3" tint="0.4999847407452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9" borderId="0">
      <alignment vertical="center"/>
    </xf>
    <xf numFmtId="0" fontId="4" fillId="3" borderId="0" applyNumberFormat="0" applyProtection="0">
      <alignment vertical="center"/>
    </xf>
    <xf numFmtId="0" fontId="5" fillId="3" borderId="0" applyNumberFormat="0" applyFill="0" applyProtection="0">
      <alignment horizontal="left" vertical="center"/>
    </xf>
    <xf numFmtId="0" fontId="7" fillId="0" borderId="3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9" fillId="7" borderId="4" applyNumberFormat="0" applyProtection="0">
      <alignment horizontal="left" vertical="center" indent="1"/>
    </xf>
    <xf numFmtId="0" fontId="10" fillId="9" borderId="0" applyNumberFormat="0" applyBorder="0" applyAlignment="0" applyProtection="0"/>
    <xf numFmtId="9" fontId="11" fillId="0" borderId="0" applyFont="0" applyFill="0" applyBorder="0" applyAlignment="0" applyProtection="0"/>
  </cellStyleXfs>
  <cellXfs count="54">
    <xf numFmtId="0" fontId="0" fillId="9" borderId="0" xfId="0">
      <alignment vertical="center"/>
    </xf>
    <xf numFmtId="0" fontId="1" fillId="3" borderId="0" xfId="0" applyFont="1" applyFill="1" applyAlignment="1">
      <alignment horizontal="left" vertical="center" indent="1"/>
    </xf>
    <xf numFmtId="0" fontId="1" fillId="2" borderId="0" xfId="0" applyFont="1" applyFill="1" applyAlignment="1">
      <alignment horizontal="left" vertical="center" indent="1"/>
    </xf>
    <xf numFmtId="0" fontId="1" fillId="4" borderId="0" xfId="0" applyFont="1" applyFill="1" applyAlignment="1">
      <alignment horizontal="left" vertical="center" indent="1"/>
    </xf>
    <xf numFmtId="0" fontId="1" fillId="5" borderId="0" xfId="0" applyFont="1" applyFill="1" applyAlignment="1">
      <alignment horizontal="left" vertical="center" indent="1"/>
    </xf>
    <xf numFmtId="0" fontId="0" fillId="3" borderId="0" xfId="0" applyFill="1">
      <alignment vertical="center"/>
    </xf>
    <xf numFmtId="0" fontId="0" fillId="9" borderId="1" xfId="0" applyBorder="1">
      <alignment vertical="center"/>
    </xf>
    <xf numFmtId="0" fontId="3" fillId="5" borderId="0" xfId="0" applyFont="1" applyFill="1" applyAlignment="1">
      <alignment horizontal="left" vertical="top" wrapText="1" indent="1"/>
    </xf>
    <xf numFmtId="0" fontId="4" fillId="3" borderId="0" xfId="1" applyFill="1">
      <alignment vertical="center"/>
    </xf>
    <xf numFmtId="0" fontId="7" fillId="8" borderId="3" xfId="3" applyFill="1">
      <alignment vertical="center"/>
    </xf>
    <xf numFmtId="0" fontId="8" fillId="8" borderId="2" xfId="4" applyFill="1">
      <alignment vertical="center"/>
    </xf>
    <xf numFmtId="164" fontId="8" fillId="8" borderId="2" xfId="4" applyNumberFormat="1" applyFill="1" applyAlignment="1">
      <alignment horizontal="right" vertical="center"/>
    </xf>
    <xf numFmtId="0" fontId="0" fillId="8" borderId="0" xfId="0" applyFill="1">
      <alignment vertical="center"/>
    </xf>
    <xf numFmtId="0" fontId="10" fillId="9" borderId="0" xfId="6"/>
    <xf numFmtId="0" fontId="7" fillId="8" borderId="3" xfId="3" applyFill="1" applyAlignment="1">
      <alignment horizontal="left" vertical="center" indent="1"/>
    </xf>
    <xf numFmtId="0" fontId="8" fillId="8" borderId="2" xfId="4" applyFill="1" applyAlignment="1">
      <alignment horizontal="left" vertical="center" indent="1"/>
    </xf>
    <xf numFmtId="0" fontId="0" fillId="9" borderId="0" xfId="0" applyFont="1" applyFill="1" applyBorder="1" applyAlignment="1">
      <alignment horizontal="right"/>
    </xf>
    <xf numFmtId="0" fontId="1" fillId="10" borderId="0" xfId="0" applyFont="1" applyFill="1" applyAlignment="1">
      <alignment horizontal="left" vertical="center" indent="1"/>
    </xf>
    <xf numFmtId="0" fontId="3" fillId="10" borderId="0" xfId="0" applyFont="1" applyFill="1" applyAlignment="1">
      <alignment horizontal="left" vertical="top" wrapText="1" indent="1"/>
    </xf>
    <xf numFmtId="0" fontId="1" fillId="11" borderId="0" xfId="0" applyFont="1" applyFill="1" applyAlignment="1">
      <alignment horizontal="left" vertical="center" indent="1"/>
    </xf>
    <xf numFmtId="0" fontId="3" fillId="11" borderId="0" xfId="0" applyFont="1" applyFill="1" applyAlignment="1">
      <alignment horizontal="left" vertical="top" wrapText="1" indent="1"/>
    </xf>
    <xf numFmtId="7" fontId="0" fillId="9" borderId="0" xfId="0" applyNumberFormat="1" applyFont="1" applyFill="1" applyBorder="1" applyAlignment="1">
      <alignment horizontal="right" vertical="center"/>
    </xf>
    <xf numFmtId="165" fontId="0" fillId="9" borderId="0" xfId="0" applyNumberFormat="1" applyFont="1" applyFill="1" applyBorder="1" applyAlignment="1"/>
    <xf numFmtId="165" fontId="0" fillId="9" borderId="0" xfId="0" applyNumberFormat="1" applyFont="1" applyFill="1" applyBorder="1" applyAlignment="1">
      <alignment vertical="center"/>
    </xf>
    <xf numFmtId="0" fontId="8" fillId="8" borderId="0" xfId="4" applyFill="1" applyBorder="1">
      <alignment vertical="center"/>
    </xf>
    <xf numFmtId="164" fontId="8" fillId="8" borderId="0" xfId="4" applyNumberFormat="1" applyFill="1" applyBorder="1" applyAlignment="1">
      <alignment horizontal="right" vertical="center"/>
    </xf>
    <xf numFmtId="0" fontId="0" fillId="9" borderId="0" xfId="0" applyBorder="1">
      <alignment vertical="center"/>
    </xf>
    <xf numFmtId="0" fontId="8" fillId="8" borderId="2" xfId="4" applyNumberFormat="1" applyFill="1" applyAlignment="1">
      <alignment horizontal="left" vertical="center" indent="1"/>
    </xf>
    <xf numFmtId="165" fontId="0" fillId="9" borderId="0" xfId="0" applyNumberFormat="1" applyFont="1" applyFill="1" applyBorder="1">
      <alignment vertical="center"/>
    </xf>
    <xf numFmtId="7" fontId="0" fillId="9" borderId="0" xfId="0" applyNumberFormat="1" applyFont="1" applyFill="1" applyBorder="1">
      <alignment vertical="center"/>
    </xf>
    <xf numFmtId="164" fontId="0" fillId="9" borderId="0" xfId="0" applyNumberFormat="1" applyFont="1" applyFill="1" applyBorder="1">
      <alignment vertical="center"/>
    </xf>
    <xf numFmtId="164" fontId="8" fillId="8" borderId="2" xfId="4" applyNumberFormat="1" applyFill="1" applyAlignment="1">
      <alignment horizontal="right" vertical="center"/>
    </xf>
    <xf numFmtId="0" fontId="0" fillId="9" borderId="0" xfId="0" applyAlignment="1">
      <alignment horizontal="center" vertical="center"/>
    </xf>
    <xf numFmtId="0" fontId="0" fillId="9" borderId="0" xfId="0" applyAlignment="1">
      <alignment horizontal="right" vertical="center"/>
    </xf>
    <xf numFmtId="164" fontId="0" fillId="9" borderId="0" xfId="0" applyNumberFormat="1">
      <alignment vertical="center"/>
    </xf>
    <xf numFmtId="165" fontId="0" fillId="9" borderId="0" xfId="0" applyNumberFormat="1">
      <alignment vertical="center"/>
    </xf>
    <xf numFmtId="7" fontId="0" fillId="9" borderId="0" xfId="0" applyNumberFormat="1">
      <alignment vertical="center"/>
    </xf>
    <xf numFmtId="7" fontId="0" fillId="12" borderId="0" xfId="0" applyNumberFormat="1" applyFill="1">
      <alignment vertical="center"/>
    </xf>
    <xf numFmtId="7" fontId="0" fillId="12" borderId="0" xfId="0" applyNumberFormat="1" applyFont="1" applyFill="1" applyBorder="1" applyAlignment="1">
      <alignment horizontal="right" vertical="center"/>
    </xf>
    <xf numFmtId="9" fontId="0" fillId="12" borderId="0" xfId="7" applyFont="1" applyFill="1" applyAlignment="1">
      <alignment horizontal="center" vertical="center"/>
    </xf>
    <xf numFmtId="0" fontId="6" fillId="9" borderId="0" xfId="0" applyFont="1" applyAlignment="1">
      <alignment vertical="center" wrapText="1"/>
    </xf>
    <xf numFmtId="0" fontId="14" fillId="9" borderId="6" xfId="0" applyFont="1" applyBorder="1" applyAlignment="1">
      <alignment vertical="center" wrapText="1"/>
    </xf>
    <xf numFmtId="0" fontId="0" fillId="9" borderId="7" xfId="0" applyBorder="1">
      <alignment vertical="center"/>
    </xf>
    <xf numFmtId="0" fontId="2" fillId="9" borderId="0" xfId="0" applyFont="1" applyAlignment="1">
      <alignment wrapText="1"/>
    </xf>
    <xf numFmtId="0" fontId="13" fillId="9" borderId="7" xfId="0" applyFont="1" applyBorder="1" applyAlignment="1">
      <alignment horizontal="left" vertical="center" wrapText="1"/>
    </xf>
    <xf numFmtId="0" fontId="13" fillId="9" borderId="8" xfId="0" applyFont="1" applyBorder="1" applyAlignment="1">
      <alignment horizontal="left" vertical="center" wrapText="1"/>
    </xf>
    <xf numFmtId="164" fontId="8" fillId="8" borderId="5" xfId="4" applyNumberFormat="1" applyFill="1" applyBorder="1" applyAlignment="1">
      <alignment horizontal="right" vertical="center"/>
    </xf>
    <xf numFmtId="0" fontId="12" fillId="9" borderId="0" xfId="0" applyFont="1" applyAlignment="1">
      <alignment horizontal="left" vertical="top" wrapText="1"/>
    </xf>
    <xf numFmtId="7" fontId="8" fillId="8" borderId="2" xfId="4" applyNumberFormat="1" applyFill="1" applyAlignment="1">
      <alignment horizontal="right" vertical="center"/>
    </xf>
    <xf numFmtId="164" fontId="8" fillId="8" borderId="2" xfId="4" applyNumberFormat="1" applyFill="1" applyAlignment="1">
      <alignment horizontal="right" vertical="center"/>
    </xf>
    <xf numFmtId="0" fontId="0" fillId="8" borderId="0" xfId="0" applyFill="1" applyAlignment="1">
      <alignment horizontal="center"/>
    </xf>
    <xf numFmtId="164" fontId="5" fillId="6" borderId="0" xfId="2" applyNumberFormat="1" applyFill="1" applyAlignment="1">
      <alignment horizontal="left" vertical="center"/>
    </xf>
    <xf numFmtId="0" fontId="0" fillId="9" borderId="0" xfId="0" applyAlignment="1">
      <alignment horizontal="center"/>
    </xf>
    <xf numFmtId="0" fontId="6" fillId="9" borderId="0" xfId="0" applyFont="1" applyAlignment="1">
      <alignment horizontal="right" vertical="center" wrapText="1"/>
    </xf>
  </cellXfs>
  <cellStyles count="8"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Heading 5" xfId="5"/>
    <cellStyle name="Normal" xfId="0" builtinId="0" customBuiltin="1"/>
    <cellStyle name="Percent" xfId="7" builtinId="5"/>
    <cellStyle name="Title" xfId="6" builtinId="15" customBuiltin="1"/>
  </cellStyles>
  <dxfs count="59">
    <dxf>
      <numFmt numFmtId="165" formatCode="_)@"/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numFmt numFmtId="11" formatCode="&quot;$&quot;#,##0.00_);\(&quot;$&quot;#,##0.00\)"/>
    </dxf>
    <dxf>
      <numFmt numFmtId="11" formatCode="&quot;$&quot;#,##0.00_);\(&quot;$&quot;#,##0.00\)"/>
      <fill>
        <patternFill patternType="solid">
          <fgColor indexed="64"/>
          <bgColor rgb="FFFFFFCC"/>
        </patternFill>
      </fill>
    </dxf>
    <dxf>
      <numFmt numFmtId="11" formatCode="&quot;$&quot;#,##0.00_);\(&quot;$&quot;#,##0.00\)"/>
    </dxf>
    <dxf>
      <numFmt numFmtId="11" formatCode="&quot;$&quot;#,##0.00_);\(&quot;$&quot;#,##0.00\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1" formatCode="&quot;$&quot;#,##0.00_);\(&quot;$&quot;#,##0.00\)"/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1" formatCode="&quot;$&quot;#,##0.00_);\(&quot;$&quot;#,##0.00\)"/>
      <fill>
        <patternFill patternType="solid">
          <fgColor indexed="64"/>
          <bgColor rgb="FFFFFFCC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1" formatCode="&quot;$&quot;#,##0.00_);\(&quot;$&quot;#,##0.00\)"/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5" formatCode="_)@"/>
      <fill>
        <patternFill patternType="solid">
          <fgColor indexed="64"/>
          <bgColor theme="2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5" formatCode="_)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1" formatCode="&quot;$&quot;#,##0.00_);\(&quot;$&quot;#,##0.00\)"/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1" formatCode="&quot;$&quot;#,##0.00_);\(&quot;$&quot;#,##0.00\)"/>
      <fill>
        <patternFill patternType="solid">
          <fgColor indexed="64"/>
          <bgColor rgb="FFFFFFCC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1" formatCode="&quot;$&quot;#,##0.00_);\(&quot;$&quot;#,##0.00\)"/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1" formatCode="&quot;$&quot;#,##0.00_);\(&quot;$&quot;#,##0.00\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5" formatCode="_)@"/>
      <fill>
        <patternFill patternType="solid">
          <fgColor indexed="64"/>
          <bgColor theme="2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5" formatCode="_)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1" formatCode="&quot;$&quot;#,##0.00_);\(&quot;$&quot;#,##0.00\)"/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1" formatCode="&quot;$&quot;#,##0.00_);\(&quot;$&quot;#,##0.00\)"/>
      <fill>
        <patternFill patternType="solid">
          <fgColor indexed="64"/>
          <bgColor rgb="FFFFFFCC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1" formatCode="&quot;$&quot;#,##0.00_);\(&quot;$&quot;#,##0.00\)"/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1" formatCode="&quot;$&quot;#,##0.00_);\(&quot;$&quot;#,##0.00\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5" formatCode="_)@"/>
      <fill>
        <patternFill patternType="solid">
          <fgColor indexed="64"/>
          <bgColor theme="2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5" formatCode="_)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1" formatCode="&quot;$&quot;#,##0.00_);\(&quot;$&quot;#,##0.00\)"/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1" formatCode="&quot;$&quot;#,##0.00_);\(&quot;$&quot;#,##0.00\)"/>
      <fill>
        <patternFill patternType="solid">
          <fgColor indexed="64"/>
          <bgColor rgb="FFFFFFCC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1" formatCode="&quot;$&quot;#,##0.00_);\(&quot;$&quot;#,##0.00\)"/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1" formatCode="&quot;$&quot;#,##0.00_);\(&quot;$&quot;#,##0.00\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5" formatCode="_)@"/>
      <fill>
        <patternFill patternType="solid">
          <fgColor indexed="64"/>
          <bgColor theme="2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5" formatCode="_)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1" formatCode="&quot;$&quot;#,##0.00_);\(&quot;$&quot;#,##0.00\)"/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1" formatCode="&quot;$&quot;#,##0.00_);\(&quot;$&quot;#,##0.00\)"/>
      <fill>
        <patternFill patternType="solid">
          <fgColor indexed="64"/>
          <bgColor rgb="FFFFFFCC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1" formatCode="&quot;$&quot;#,##0.00_);\(&quot;$&quot;#,##0.00\)"/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1" formatCode="&quot;$&quot;#,##0.00_);\(&quot;$&quot;#,##0.00\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5" formatCode="_)@"/>
      <fill>
        <patternFill patternType="solid">
          <fgColor indexed="64"/>
          <bgColor theme="2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5" formatCode="_)@"/>
    </dxf>
    <dxf>
      <fill>
        <patternFill>
          <bgColor theme="2"/>
        </patternFill>
      </fill>
    </dxf>
    <dxf>
      <font>
        <b val="0"/>
        <i val="0"/>
        <color theme="3" tint="0.24994659260841701"/>
      </font>
      <fill>
        <patternFill>
          <bgColor theme="0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3" tint="0.24994659260841701"/>
      </font>
      <fill>
        <patternFill>
          <bgColor theme="0"/>
        </patternFill>
      </fill>
      <border diagonalUp="0" diagonalDown="0">
        <left/>
        <right/>
        <top style="medium">
          <color theme="3" tint="0.749961851863155"/>
        </top>
        <bottom/>
        <vertical/>
        <horizontal/>
      </border>
    </dxf>
    <dxf>
      <font>
        <b/>
        <i val="0"/>
        <color theme="3" tint="0.24994659260841701"/>
      </font>
      <fill>
        <patternFill patternType="solid">
          <fgColor indexed="64"/>
          <bgColor theme="2"/>
        </patternFill>
      </fill>
      <border diagonalUp="0" diagonalDown="0">
        <left/>
        <right/>
        <top/>
        <bottom style="medium">
          <color theme="3" tint="0.749961851863155"/>
        </bottom>
        <vertical/>
        <horizontal/>
      </border>
    </dxf>
    <dxf>
      <font>
        <b val="0"/>
        <i val="0"/>
        <color theme="3" tint="0.24994659260841701"/>
      </font>
      <fill>
        <patternFill patternType="solid">
          <bgColor theme="0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theme="3" tint="0.24994659260841701"/>
      </font>
      <fill>
        <patternFill>
          <bgColor theme="4" tint="0.59996337778862885"/>
        </patternFill>
      </fill>
      <border diagonalUp="0" diagonalDown="0">
        <left/>
        <right/>
        <top style="medium">
          <color theme="3" tint="0.499984740745262"/>
        </top>
        <bottom/>
        <vertical/>
        <horizontal/>
      </border>
    </dxf>
    <dxf>
      <font>
        <b val="0"/>
        <i val="0"/>
        <color theme="3" tint="0.24994659260841701"/>
      </font>
      <fill>
        <patternFill patternType="solid">
          <fgColor indexed="64"/>
          <bgColor theme="4" tint="0.59996337778862885"/>
        </patternFill>
      </fill>
      <border diagonalUp="0" diagonalDown="0">
        <left/>
        <right/>
        <top/>
        <bottom style="dashed">
          <color theme="3" tint="0.499984740745262"/>
        </bottom>
        <vertical/>
        <horizontal/>
      </border>
    </dxf>
    <dxf>
      <font>
        <b val="0"/>
        <i val="0"/>
        <color theme="3" tint="0.24994659260841701"/>
      </font>
      <fill>
        <patternFill patternType="solid">
          <bgColor theme="4" tint="0.59996337778862885"/>
        </patternFill>
      </fill>
      <border diagonalUp="0" diagonalDown="0">
        <left/>
        <right/>
        <top/>
        <bottom/>
        <vertical/>
        <horizontal/>
      </border>
    </dxf>
    <dxf>
      <fill>
        <patternFill>
          <bgColor theme="0" tint="-4.9989318521683403E-2"/>
        </patternFill>
      </fill>
    </dxf>
    <dxf>
      <font>
        <b val="0"/>
        <i val="0"/>
        <color theme="3" tint="0.24994659260841701"/>
      </font>
      <fill>
        <patternFill>
          <bgColor theme="0"/>
        </patternFill>
      </fill>
      <border diagonalUp="0" diagonalDown="0">
        <left/>
        <right style="dashed">
          <color theme="3" tint="0.24994659260841701"/>
        </right>
        <top/>
        <bottom/>
        <vertical style="dashed">
          <color theme="3" tint="0.24994659260841701"/>
        </vertical>
        <horizontal/>
      </border>
    </dxf>
    <dxf>
      <font>
        <b/>
        <i val="0"/>
        <color theme="3" tint="0.24994659260841701"/>
      </font>
      <fill>
        <patternFill>
          <bgColor theme="0"/>
        </patternFill>
      </fill>
      <border diagonalUp="0" diagonalDown="0">
        <left/>
        <right/>
        <top style="medium">
          <color theme="3" tint="0.749961851863155"/>
        </top>
        <bottom/>
        <vertical/>
        <horizontal/>
      </border>
    </dxf>
    <dxf>
      <font>
        <b/>
        <i val="0"/>
        <color theme="3" tint="0.24994659260841701"/>
      </font>
      <fill>
        <patternFill patternType="solid">
          <fgColor indexed="64"/>
          <bgColor theme="2"/>
        </patternFill>
      </fill>
      <border diagonalUp="0" diagonalDown="0">
        <left/>
        <right/>
        <top/>
        <bottom style="medium">
          <color theme="3" tint="0.749961851863155"/>
        </bottom>
        <vertical/>
        <horizontal/>
      </border>
    </dxf>
    <dxf>
      <font>
        <b val="0"/>
        <i val="0"/>
        <color theme="3" tint="0.24994659260841701"/>
      </font>
      <border diagonalUp="0" diagonalDown="0">
        <left/>
        <right style="dashed">
          <color theme="3" tint="0.24994659260841701"/>
        </right>
        <top/>
        <bottom/>
        <vertical style="dashed">
          <color theme="3" tint="0.24994659260841701"/>
        </vertical>
        <horizontal/>
      </border>
    </dxf>
    <dxf>
      <fill>
        <patternFill>
          <bgColor theme="5" tint="0.79998168889431442"/>
        </patternFill>
      </fill>
    </dxf>
    <dxf>
      <fill>
        <patternFill>
          <bgColor theme="0"/>
        </patternFill>
      </fill>
    </dxf>
    <dxf>
      <fill>
        <patternFill>
          <bgColor theme="5" tint="0.79998168889431442"/>
        </patternFill>
      </fill>
    </dxf>
    <dxf>
      <fill>
        <patternFill>
          <bgColor theme="0"/>
        </patternFill>
      </fill>
    </dxf>
    <dxf>
      <font>
        <b val="0"/>
        <i val="0"/>
        <color theme="3" tint="0.24994659260841701"/>
      </font>
      <fill>
        <patternFill>
          <bgColor theme="5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theme="3" tint="0.24994659260841701"/>
      </font>
      <fill>
        <patternFill>
          <bgColor theme="0"/>
        </patternFill>
      </fill>
      <border diagonalUp="0" diagonalDown="0">
        <left/>
        <right/>
        <top/>
        <bottom/>
        <vertical/>
        <horizontal/>
      </border>
    </dxf>
    <dxf>
      <font>
        <b/>
        <i/>
        <color theme="3" tint="0.24994659260841701"/>
      </font>
      <fill>
        <patternFill>
          <bgColor theme="3" tint="0.89996032593768116"/>
        </patternFill>
      </fill>
      <border diagonalUp="0" diagonalDown="0">
        <left/>
        <right/>
        <top style="medium">
          <color theme="3" tint="0.749961851863155"/>
        </top>
        <bottom/>
        <vertical/>
        <horizontal/>
      </border>
    </dxf>
    <dxf>
      <font>
        <b/>
        <i val="0"/>
        <color theme="3" tint="0.24994659260841701"/>
      </font>
      <fill>
        <patternFill patternType="solid">
          <fgColor theme="7"/>
          <bgColor theme="3" tint="0.89996032593768116"/>
        </patternFill>
      </fill>
      <border diagonalUp="0" diagonalDown="0">
        <left/>
        <right/>
        <top/>
        <bottom style="medium">
          <color theme="3" tint="0.749961851863155"/>
        </bottom>
        <vertical/>
        <horizontal/>
      </border>
    </dxf>
    <dxf>
      <font>
        <b val="0"/>
        <i val="0"/>
        <color theme="3" tint="0.24994659260841701"/>
      </font>
      <fill>
        <patternFill>
          <bgColor theme="3" tint="0.89996032593768116"/>
        </patternFill>
      </fill>
      <border diagonalUp="0" diagonalDown="0">
        <left/>
        <right/>
        <top/>
        <bottom/>
        <vertical/>
        <horizontal/>
      </border>
    </dxf>
  </dxfs>
  <tableStyles count="4" defaultTableStyle="Personal Cash Flow Statement" defaultPivotStyle="PivotStyleLight15">
    <tableStyle name="Personal Cash Flow Statement" pivot="0" count="9">
      <tableStyleElement type="wholeTable" dxfId="58"/>
      <tableStyleElement type="headerRow" dxfId="57"/>
      <tableStyleElement type="totalRow" dxfId="56"/>
      <tableStyleElement type="firstColumn" dxfId="55"/>
      <tableStyleElement type="lastColumn" dxfId="54"/>
      <tableStyleElement type="firstHeaderCell" dxfId="53"/>
      <tableStyleElement type="lastHeaderCell" dxfId="52"/>
      <tableStyleElement type="firstTotalCell" dxfId="51"/>
      <tableStyleElement type="lastTotalCell" dxfId="50"/>
    </tableStyle>
    <tableStyle name="Personal Cash Flow Statement 2" pivot="0" count="5">
      <tableStyleElement type="wholeTable" dxfId="49"/>
      <tableStyleElement type="headerRow" dxfId="48"/>
      <tableStyleElement type="totalRow" dxfId="47"/>
      <tableStyleElement type="firstRowStripe" dxfId="46"/>
      <tableStyleElement type="secondRowStripe" dxfId="45"/>
    </tableStyle>
    <tableStyle name="Personal Cash Flow Statement 3" pivot="0" count="3">
      <tableStyleElement type="wholeTable" dxfId="44"/>
      <tableStyleElement type="headerRow" dxfId="43"/>
      <tableStyleElement type="totalRow" dxfId="42"/>
    </tableStyle>
    <tableStyle name="Personal Cash Flow Statement 4" pivot="0" count="5">
      <tableStyleElement type="wholeTable" dxfId="41"/>
      <tableStyleElement type="headerRow" dxfId="40"/>
      <tableStyleElement type="totalRow" dxfId="39"/>
      <tableStyleElement type="firstRowStripe" dxfId="38"/>
      <tableStyleElement type="secondRowStripe" dxfId="37"/>
    </tableStyle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046913837757035"/>
          <c:y val="0.51883982338465007"/>
          <c:w val="0.60160857281374858"/>
          <c:h val="0.46029505814697141"/>
        </c:manualLayout>
      </c:layout>
      <c:doughnutChart>
        <c:varyColors val="1"/>
        <c:ser>
          <c:idx val="0"/>
          <c:order val="0"/>
          <c:tx>
            <c:strRef>
              <c:f>'Cash Flow'!$V$29</c:f>
              <c:strCache>
                <c:ptCount val="1"/>
                <c:pt idx="0">
                  <c:v>Monthly </c:v>
                </c:pt>
              </c:strCache>
            </c:strRef>
          </c:tx>
          <c:spPr>
            <a:ln w="38100">
              <a:solidFill>
                <a:schemeClr val="accent5">
                  <a:lumMod val="20000"/>
                  <a:lumOff val="80000"/>
                </a:schemeClr>
              </a:solidFill>
            </a:ln>
          </c:spPr>
          <c:cat>
            <c:strRef>
              <c:f>'Cash Flow'!$R$30:$R$42</c:f>
              <c:strCache>
                <c:ptCount val="13"/>
                <c:pt idx="0">
                  <c:v> Car Loan1</c:v>
                </c:pt>
                <c:pt idx="1">
                  <c:v> Car Loan2</c:v>
                </c:pt>
                <c:pt idx="2">
                  <c:v> Credit Card1</c:v>
                </c:pt>
                <c:pt idx="3">
                  <c:v> Credit Card2</c:v>
                </c:pt>
                <c:pt idx="4">
                  <c:v> Credit Card3</c:v>
                </c:pt>
                <c:pt idx="5">
                  <c:v> Line of Credit1</c:v>
                </c:pt>
                <c:pt idx="6">
                  <c:v> Line of Credit2</c:v>
                </c:pt>
                <c:pt idx="7">
                  <c:v> Line of Credit3</c:v>
                </c:pt>
                <c:pt idx="8">
                  <c:v> Student Loan</c:v>
                </c:pt>
                <c:pt idx="9">
                  <c:v> Other 1</c:v>
                </c:pt>
                <c:pt idx="10">
                  <c:v> Other 2</c:v>
                </c:pt>
                <c:pt idx="11">
                  <c:v> Other 3</c:v>
                </c:pt>
                <c:pt idx="12">
                  <c:v> Other 4</c:v>
                </c:pt>
              </c:strCache>
            </c:strRef>
          </c:cat>
          <c:val>
            <c:numRef>
              <c:f>'Cash Flow'!$V$30:$V$42</c:f>
              <c:numCache>
                <c:formatCode>"$"#,##0.00_);\("$"#,##0.00\)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5F-6F44-BC33-9E054AF3D6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8"/>
      </c:doughnutChart>
      <c:spPr>
        <a:ln>
          <a:noFill/>
        </a:ln>
      </c:spPr>
    </c:plotArea>
    <c:legend>
      <c:legendPos val="t"/>
      <c:layout>
        <c:manualLayout>
          <c:xMode val="edge"/>
          <c:yMode val="edge"/>
          <c:x val="1.4565424544861828E-2"/>
          <c:y val="1.9493177387914229E-2"/>
          <c:w val="0.9666228664092148"/>
          <c:h val="0.22443272807273357"/>
        </c:manualLayout>
      </c:layout>
      <c:overlay val="0"/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>
          <a:solidFill>
            <a:schemeClr val="tx2">
              <a:lumMod val="75000"/>
              <a:lumOff val="25000"/>
            </a:schemeClr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532127186391772"/>
          <c:y val="0.50233432078300155"/>
          <c:w val="0.60887245964483439"/>
          <c:h val="0.46644615329516553"/>
        </c:manualLayout>
      </c:layout>
      <c:doughnutChart>
        <c:varyColors val="1"/>
        <c:ser>
          <c:idx val="0"/>
          <c:order val="0"/>
          <c:tx>
            <c:strRef>
              <c:f>'Cash Flow'!$H$29</c:f>
              <c:strCache>
                <c:ptCount val="1"/>
                <c:pt idx="0">
                  <c:v>Monthly </c:v>
                </c:pt>
              </c:strCache>
            </c:strRef>
          </c:tx>
          <c:spPr>
            <a:ln w="38100">
              <a:solidFill>
                <a:schemeClr val="accent5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85A-E44D-8C11-363823D0F76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85A-E44D-8C11-363823D0F76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85A-E44D-8C11-363823D0F76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85A-E44D-8C11-363823D0F76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885A-E44D-8C11-363823D0F76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885A-E44D-8C11-363823D0F768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885A-E44D-8C11-363823D0F768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885A-E44D-8C11-363823D0F768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885A-E44D-8C11-363823D0F768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885A-E44D-8C11-363823D0F768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885A-E44D-8C11-363823D0F768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885A-E44D-8C11-363823D0F768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885A-E44D-8C11-363823D0F768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885A-E44D-8C11-363823D0F768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885A-E44D-8C11-363823D0F768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885A-E44D-8C11-363823D0F768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885A-E44D-8C11-363823D0F768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885A-E44D-8C11-363823D0F768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885A-E44D-8C11-363823D0F768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885A-E44D-8C11-363823D0F768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885A-E44D-8C11-363823D0F768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885A-E44D-8C11-363823D0F768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885A-E44D-8C11-363823D0F768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885A-E44D-8C11-363823D0F768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885A-E44D-8C11-363823D0F768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885A-E44D-8C11-363823D0F768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885A-E44D-8C11-363823D0F768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885A-E44D-8C11-363823D0F768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885A-E44D-8C11-363823D0F768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885A-E44D-8C11-363823D0F768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885A-E44D-8C11-363823D0F768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885A-E44D-8C11-363823D0F768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885A-E44D-8C11-363823D0F768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885A-E44D-8C11-363823D0F768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885A-E44D-8C11-363823D0F768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885A-E44D-8C11-363823D0F768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885A-E44D-8C11-363823D0F768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885A-E44D-8C11-363823D0F768}"/>
              </c:ext>
            </c:extLst>
          </c:dPt>
          <c:cat>
            <c:strRef>
              <c:f>'Cash Flow'!$F$30:$F$67</c:f>
              <c:strCache>
                <c:ptCount val="38"/>
                <c:pt idx="0">
                  <c:v> Property1 - Rent/Mortgage</c:v>
                </c:pt>
                <c:pt idx="1">
                  <c:v> Property1 - Insurance</c:v>
                </c:pt>
                <c:pt idx="2">
                  <c:v> Property1 - Rates</c:v>
                </c:pt>
                <c:pt idx="3">
                  <c:v> Property1 - Tax</c:v>
                </c:pt>
                <c:pt idx="4">
                  <c:v> Property1 - Gas</c:v>
                </c:pt>
                <c:pt idx="5">
                  <c:v> Property1 - Electricity</c:v>
                </c:pt>
                <c:pt idx="6">
                  <c:v> Property1 - Water</c:v>
                </c:pt>
                <c:pt idx="7">
                  <c:v> Property1 - Landline</c:v>
                </c:pt>
                <c:pt idx="8">
                  <c:v> Property1 - Internet</c:v>
                </c:pt>
                <c:pt idx="9">
                  <c:v> Property1 - Cable/Satelite</c:v>
                </c:pt>
                <c:pt idx="10">
                  <c:v> Property2 - Mortgage</c:v>
                </c:pt>
                <c:pt idx="11">
                  <c:v> Property2 - Insurance</c:v>
                </c:pt>
                <c:pt idx="12">
                  <c:v> Property2 - Rates</c:v>
                </c:pt>
                <c:pt idx="13">
                  <c:v> Property2 - Tax</c:v>
                </c:pt>
                <c:pt idx="14">
                  <c:v> Car1 - Payment</c:v>
                </c:pt>
                <c:pt idx="15">
                  <c:v> Car1 - Insurance</c:v>
                </c:pt>
                <c:pt idx="16">
                  <c:v> Car1 - Maintenance</c:v>
                </c:pt>
                <c:pt idx="17">
                  <c:v> Car1 - Registration</c:v>
                </c:pt>
                <c:pt idx="18">
                  <c:v> Car2 - Payment</c:v>
                </c:pt>
                <c:pt idx="19">
                  <c:v> Car2 - Insurance</c:v>
                </c:pt>
                <c:pt idx="20">
                  <c:v> Car2 - Maintenance</c:v>
                </c:pt>
                <c:pt idx="21">
                  <c:v> Car2 - Registration</c:v>
                </c:pt>
                <c:pt idx="22">
                  <c:v> Cell Phone1</c:v>
                </c:pt>
                <c:pt idx="23">
                  <c:v> Cell Phone2</c:v>
                </c:pt>
                <c:pt idx="24">
                  <c:v> Day care</c:v>
                </c:pt>
                <c:pt idx="25">
                  <c:v> Schooling</c:v>
                </c:pt>
                <c:pt idx="26">
                  <c:v> Tuition</c:v>
                </c:pt>
                <c:pt idx="27">
                  <c:v> Insurance (Life/TDP)</c:v>
                </c:pt>
                <c:pt idx="28">
                  <c:v> Insurance (health)</c:v>
                </c:pt>
                <c:pt idx="29">
                  <c:v> Membership fees</c:v>
                </c:pt>
                <c:pt idx="30">
                  <c:v> Charitable Donantions</c:v>
                </c:pt>
                <c:pt idx="31">
                  <c:v> Subscriptions</c:v>
                </c:pt>
                <c:pt idx="32">
                  <c:v> Personal Circle (100 PV)</c:v>
                </c:pt>
                <c:pt idx="33">
                  <c:v> Team1Global App Sub.</c:v>
                </c:pt>
                <c:pt idx="34">
                  <c:v> Other 1</c:v>
                </c:pt>
                <c:pt idx="35">
                  <c:v> Other 2</c:v>
                </c:pt>
                <c:pt idx="36">
                  <c:v> Other 3</c:v>
                </c:pt>
                <c:pt idx="37">
                  <c:v> Other 4</c:v>
                </c:pt>
              </c:strCache>
            </c:strRef>
          </c:cat>
          <c:val>
            <c:numRef>
              <c:f>'Cash Flow'!$H$30:$H$67</c:f>
              <c:numCache>
                <c:formatCode>"$"#,##0.00_);\("$"#,##0.00\)</c:formatCode>
                <c:ptCount val="3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430</c:v>
                </c:pt>
                <c:pt idx="33">
                  <c:v>69.5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C-885A-E44D-8C11-363823D0F7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8"/>
      </c:doughnut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4.3170176247053086E-3"/>
          <c:y val="1.9493177387914229E-2"/>
          <c:w val="0.99136596475058936"/>
          <c:h val="0.488551211800279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2">
              <a:lumMod val="75000"/>
              <a:lumOff val="25000"/>
            </a:schemeClr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101543039604126"/>
          <c:y val="0.49479951701943697"/>
          <c:w val="0.61673771670260957"/>
          <c:h val="0.47187047525492054"/>
        </c:manualLayout>
      </c:layout>
      <c:doughnutChart>
        <c:varyColors val="1"/>
        <c:ser>
          <c:idx val="0"/>
          <c:order val="0"/>
          <c:tx>
            <c:strRef>
              <c:f>'Cash Flow'!$D$29</c:f>
              <c:strCache>
                <c:ptCount val="1"/>
                <c:pt idx="0">
                  <c:v>Monthly </c:v>
                </c:pt>
              </c:strCache>
            </c:strRef>
          </c:tx>
          <c:spPr>
            <a:ln w="38100">
              <a:solidFill>
                <a:schemeClr val="accent5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DA4-BE4D-A179-899B4EBDA95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DA4-BE4D-A179-899B4EBDA95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DA4-BE4D-A179-899B4EBDA95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DA4-BE4D-A179-899B4EBDA95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DA4-BE4D-A179-899B4EBDA95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EDA4-BE4D-A179-899B4EBDA95F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EDA4-BE4D-A179-899B4EBDA95F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EDA4-BE4D-A179-899B4EBDA95F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8100">
                <a:solidFill>
                  <a:schemeClr val="accent5">
                    <a:lumMod val="20000"/>
                    <a:lumOff val="8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EDA4-BE4D-A179-899B4EBDA95F}"/>
              </c:ext>
            </c:extLst>
          </c:dPt>
          <c:cat>
            <c:strRef>
              <c:f>'Cash Flow'!$B$30:$B$38</c:f>
              <c:strCache>
                <c:ptCount val="9"/>
                <c:pt idx="0">
                  <c:v> Salary1 (Net)</c:v>
                </c:pt>
                <c:pt idx="1">
                  <c:v> Commissions1 (bonus) </c:v>
                </c:pt>
                <c:pt idx="2">
                  <c:v> Salary2 (Net)</c:v>
                </c:pt>
                <c:pt idx="3">
                  <c:v> Commissions2 (bonus) </c:v>
                </c:pt>
                <c:pt idx="4">
                  <c:v> Other 1 - Income</c:v>
                </c:pt>
                <c:pt idx="5">
                  <c:v> Other 2 - Income</c:v>
                </c:pt>
                <c:pt idx="6">
                  <c:v> Other 3 - Income</c:v>
                </c:pt>
                <c:pt idx="7">
                  <c:v> Other 4 - Income</c:v>
                </c:pt>
                <c:pt idx="8">
                  <c:v> Other 5 - Income</c:v>
                </c:pt>
              </c:strCache>
            </c:strRef>
          </c:cat>
          <c:val>
            <c:numRef>
              <c:f>'Cash Flow'!$D$30:$D$38</c:f>
              <c:numCache>
                <c:formatCode>"$"#,##0.00_);\("$"#,##0.00\)</c:formatCode>
                <c:ptCount val="9"/>
                <c:pt idx="0">
                  <c:v>4000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EDA4-BE4D-A179-899B4EBDA9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8"/>
      </c:doughnutChart>
      <c:spPr>
        <a:noFill/>
        <a:ln w="25400">
          <a:noFill/>
        </a:ln>
        <a:effectLst/>
      </c:spPr>
    </c:plotArea>
    <c:legend>
      <c:legendPos val="t"/>
      <c:layout>
        <c:manualLayout>
          <c:xMode val="edge"/>
          <c:yMode val="edge"/>
          <c:x val="0"/>
          <c:y val="1.6244314489928524E-2"/>
          <c:w val="0.99283882508317023"/>
          <c:h val="0.2603162908729975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2">
              <a:lumMod val="75000"/>
              <a:lumOff val="25000"/>
            </a:schemeClr>
          </a:solidFill>
        </a:defRPr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86937415265841"/>
          <c:y val="0.49840703391608221"/>
          <c:w val="0.61626161233662591"/>
          <c:h val="0.47210684921694734"/>
        </c:manualLayout>
      </c:layout>
      <c:doughnutChart>
        <c:varyColors val="1"/>
        <c:ser>
          <c:idx val="0"/>
          <c:order val="0"/>
          <c:tx>
            <c:strRef>
              <c:f>'Cash Flow'!$L$29</c:f>
              <c:strCache>
                <c:ptCount val="1"/>
                <c:pt idx="0">
                  <c:v>Monthly </c:v>
                </c:pt>
              </c:strCache>
            </c:strRef>
          </c:tx>
          <c:spPr>
            <a:ln w="38100">
              <a:solidFill>
                <a:schemeClr val="accent5">
                  <a:lumMod val="20000"/>
                  <a:lumOff val="80000"/>
                </a:schemeClr>
              </a:solidFill>
            </a:ln>
          </c:spPr>
          <c:cat>
            <c:strRef>
              <c:f>'Cash Flow'!$J$30:$J$41</c:f>
              <c:strCache>
                <c:ptCount val="12"/>
                <c:pt idx="0">
                  <c:v> Food - Groceries</c:v>
                </c:pt>
                <c:pt idx="1">
                  <c:v> Food - Eating out</c:v>
                </c:pt>
                <c:pt idx="2">
                  <c:v> Petrol - Car</c:v>
                </c:pt>
                <c:pt idx="3">
                  <c:v> Entertainment</c:v>
                </c:pt>
                <c:pt idx="4">
                  <c:v> Gifts</c:v>
                </c:pt>
                <c:pt idx="5">
                  <c:v> Pets</c:v>
                </c:pt>
                <c:pt idx="6">
                  <c:v> Travel</c:v>
                </c:pt>
                <c:pt idx="7">
                  <c:v> Functions</c:v>
                </c:pt>
                <c:pt idx="8">
                  <c:v> Other 1</c:v>
                </c:pt>
                <c:pt idx="9">
                  <c:v> Other 2</c:v>
                </c:pt>
                <c:pt idx="10">
                  <c:v> Other 3</c:v>
                </c:pt>
                <c:pt idx="11">
                  <c:v> Other 4</c:v>
                </c:pt>
              </c:strCache>
            </c:strRef>
          </c:cat>
          <c:val>
            <c:numRef>
              <c:f>'Cash Flow'!$L$30:$L$41</c:f>
              <c:numCache>
                <c:formatCode>"$"#,##0.00_);\("$"#,##0.00\)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63-8C49-AC8C-C69E529436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8"/>
      </c:doughnutChart>
      <c:spPr>
        <a:ln>
          <a:noFill/>
        </a:ln>
      </c:spPr>
    </c:plotArea>
    <c:legend>
      <c:legendPos val="t"/>
      <c:layout>
        <c:manualLayout>
          <c:xMode val="edge"/>
          <c:yMode val="edge"/>
          <c:x val="0"/>
          <c:y val="1.2995451591942819E-2"/>
          <c:w val="0.99838712908977978"/>
          <c:h val="0.3281269665853172"/>
        </c:manualLayout>
      </c:layout>
      <c:overlay val="0"/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>
          <a:solidFill>
            <a:schemeClr val="tx2">
              <a:lumMod val="75000"/>
              <a:lumOff val="25000"/>
            </a:schemeClr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046913837757035"/>
          <c:y val="0.51883982338465007"/>
          <c:w val="0.60160857281374858"/>
          <c:h val="0.46029505814697141"/>
        </c:manualLayout>
      </c:layout>
      <c:doughnutChart>
        <c:varyColors val="1"/>
        <c:ser>
          <c:idx val="0"/>
          <c:order val="0"/>
          <c:tx>
            <c:strRef>
              <c:f>'Cash Flow'!$P$29</c:f>
              <c:strCache>
                <c:ptCount val="1"/>
                <c:pt idx="0">
                  <c:v>Monthly </c:v>
                </c:pt>
              </c:strCache>
            </c:strRef>
          </c:tx>
          <c:spPr>
            <a:ln w="38100">
              <a:solidFill>
                <a:schemeClr val="accent5">
                  <a:lumMod val="20000"/>
                  <a:lumOff val="80000"/>
                </a:schemeClr>
              </a:solidFill>
            </a:ln>
          </c:spPr>
          <c:cat>
            <c:strRef>
              <c:f>'Cash Flow'!$N$30:$N$36</c:f>
              <c:strCache>
                <c:ptCount val="7"/>
                <c:pt idx="0">
                  <c:v> Savings</c:v>
                </c:pt>
                <c:pt idx="1">
                  <c:v> Savings/Investment</c:v>
                </c:pt>
                <c:pt idx="2">
                  <c:v> Emergency Fund</c:v>
                </c:pt>
                <c:pt idx="3">
                  <c:v> Other 1</c:v>
                </c:pt>
                <c:pt idx="4">
                  <c:v> Other 2</c:v>
                </c:pt>
                <c:pt idx="5">
                  <c:v> Other 3</c:v>
                </c:pt>
                <c:pt idx="6">
                  <c:v> Other 4</c:v>
                </c:pt>
              </c:strCache>
            </c:strRef>
          </c:cat>
          <c:val>
            <c:numRef>
              <c:f>'Cash Flow'!$P$30:$P$36</c:f>
              <c:numCache>
                <c:formatCode>"$"#,##0.00_);\("$"#,##0.00\)</c:formatCode>
                <c:ptCount val="7"/>
                <c:pt idx="1">
                  <c:v>0</c:v>
                </c:pt>
                <c:pt idx="2">
                  <c:v>85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8B-AA4F-A631-5A4EAFFAA8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8"/>
      </c:doughnutChart>
      <c:spPr>
        <a:ln>
          <a:noFill/>
        </a:ln>
      </c:spPr>
    </c:plotArea>
    <c:legend>
      <c:legendPos val="t"/>
      <c:layout>
        <c:manualLayout>
          <c:xMode val="edge"/>
          <c:yMode val="edge"/>
          <c:x val="7.4102679840179191E-3"/>
          <c:y val="9.7465886939571145E-3"/>
          <c:w val="0.98834344751492054"/>
          <c:h val="0.17137342481312642"/>
        </c:manualLayout>
      </c:layout>
      <c:overlay val="0"/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>
          <a:solidFill>
            <a:schemeClr val="tx2">
              <a:lumMod val="75000"/>
              <a:lumOff val="25000"/>
            </a:schemeClr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'Cash Flow'!A1"/><Relationship Id="rId1" Type="http://schemas.openxmlformats.org/officeDocument/2006/relationships/hyperlink" Target="#Info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Cash Flow'!A1"/><Relationship Id="rId7" Type="http://schemas.openxmlformats.org/officeDocument/2006/relationships/chart" Target="../charts/chart5.xml"/><Relationship Id="rId2" Type="http://schemas.openxmlformats.org/officeDocument/2006/relationships/hyperlink" Target="#Info!A1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'Monthly Cash Flow'!A1"/><Relationship Id="rId2" Type="http://schemas.openxmlformats.org/officeDocument/2006/relationships/hyperlink" Target="#'Annual Cash Flow'!A1"/><Relationship Id="rId1" Type="http://schemas.openxmlformats.org/officeDocument/2006/relationships/hyperlink" Target="#Guide!A1"/><Relationship Id="rId4" Type="http://schemas.openxmlformats.org/officeDocument/2006/relationships/hyperlink" Target="#'Daily Cash Flow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28574</xdr:colOff>
      <xdr:row>0</xdr:row>
      <xdr:rowOff>0</xdr:rowOff>
    </xdr:from>
    <xdr:to>
      <xdr:col>5</xdr:col>
      <xdr:colOff>895349</xdr:colOff>
      <xdr:row>1</xdr:row>
      <xdr:rowOff>0</xdr:rowOff>
    </xdr:to>
    <xdr:sp macro="" textlink="">
      <xdr:nvSpPr>
        <xdr:cNvPr id="3" name="Rectangle 2">
          <a:hlinkClick xmlns:r="http://schemas.openxmlformats.org/officeDocument/2006/relationships" r:id="rId1" tooltip="Click to view cash flow guid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705474" y="0"/>
          <a:ext cx="866775" cy="495300"/>
        </a:xfrm>
        <a:prstGeom prst="rect">
          <a:avLst/>
        </a:prstGeom>
        <a:solidFill>
          <a:schemeClr val="tx2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accent1">
                  <a:lumMod val="75000"/>
                </a:schemeClr>
              </a:solidFill>
              <a:latin typeface="+mj-lt"/>
            </a:rPr>
            <a:t>INFO</a:t>
          </a:r>
        </a:p>
      </xdr:txBody>
    </xdr:sp>
    <xdr:clientData/>
  </xdr:twoCellAnchor>
  <xdr:twoCellAnchor editAs="absolute">
    <xdr:from>
      <xdr:col>5</xdr:col>
      <xdr:colOff>952500</xdr:colOff>
      <xdr:row>0</xdr:row>
      <xdr:rowOff>0</xdr:rowOff>
    </xdr:from>
    <xdr:to>
      <xdr:col>5</xdr:col>
      <xdr:colOff>2057400</xdr:colOff>
      <xdr:row>1</xdr:row>
      <xdr:rowOff>0</xdr:rowOff>
    </xdr:to>
    <xdr:sp macro="" textlink="">
      <xdr:nvSpPr>
        <xdr:cNvPr id="9" name="Rectangle 8">
          <a:hlinkClick xmlns:r="http://schemas.openxmlformats.org/officeDocument/2006/relationships" r:id="rId2" tooltip="Click to view annual cash flow"/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6629400" y="0"/>
          <a:ext cx="1104900" cy="495300"/>
        </a:xfrm>
        <a:prstGeom prst="rect">
          <a:avLst/>
        </a:prstGeom>
        <a:solidFill>
          <a:schemeClr val="tx2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tx2">
                  <a:lumMod val="25000"/>
                  <a:lumOff val="75000"/>
                </a:schemeClr>
              </a:solidFill>
              <a:latin typeface="+mj-lt"/>
            </a:rPr>
            <a:t>CASH</a:t>
          </a:r>
          <a:r>
            <a:rPr lang="en-US" sz="1200" b="1" baseline="0">
              <a:solidFill>
                <a:schemeClr val="tx2">
                  <a:lumMod val="25000"/>
                  <a:lumOff val="75000"/>
                </a:schemeClr>
              </a:solidFill>
              <a:latin typeface="+mj-lt"/>
            </a:rPr>
            <a:t> FLOW</a:t>
          </a:r>
          <a:endParaRPr lang="en-US" sz="1200" b="1">
            <a:solidFill>
              <a:schemeClr val="tx2">
                <a:lumMod val="25000"/>
                <a:lumOff val="75000"/>
              </a:schemeClr>
            </a:solidFill>
            <a:latin typeface="+mj-lt"/>
          </a:endParaRPr>
        </a:p>
      </xdr:txBody>
    </xdr:sp>
    <xdr:clientData/>
  </xdr:twoCellAnchor>
  <xdr:twoCellAnchor editAs="absolute">
    <xdr:from>
      <xdr:col>5</xdr:col>
      <xdr:colOff>927847</xdr:colOff>
      <xdr:row>0</xdr:row>
      <xdr:rowOff>1</xdr:rowOff>
    </xdr:from>
    <xdr:to>
      <xdr:col>5</xdr:col>
      <xdr:colOff>929528</xdr:colOff>
      <xdr:row>0</xdr:row>
      <xdr:rowOff>484633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flipH="1" flipV="1">
          <a:off x="6604747" y="1"/>
          <a:ext cx="1681" cy="484632"/>
        </a:xfrm>
        <a:prstGeom prst="line">
          <a:avLst/>
        </a:prstGeom>
        <a:ln w="12700">
          <a:solidFill>
            <a:schemeClr val="tx2">
              <a:lumMod val="90000"/>
              <a:lumOff val="1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5</xdr:col>
      <xdr:colOff>2087096</xdr:colOff>
      <xdr:row>0</xdr:row>
      <xdr:rowOff>0</xdr:rowOff>
    </xdr:from>
    <xdr:to>
      <xdr:col>5</xdr:col>
      <xdr:colOff>2088777</xdr:colOff>
      <xdr:row>0</xdr:row>
      <xdr:rowOff>484632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/>
      </xdr:nvCxnSpPr>
      <xdr:spPr>
        <a:xfrm flipH="1" flipV="1">
          <a:off x="7763996" y="0"/>
          <a:ext cx="1681" cy="484632"/>
        </a:xfrm>
        <a:prstGeom prst="line">
          <a:avLst/>
        </a:prstGeom>
        <a:ln w="12700">
          <a:solidFill>
            <a:schemeClr val="tx2">
              <a:lumMod val="90000"/>
              <a:lumOff val="1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5</xdr:col>
      <xdr:colOff>4483</xdr:colOff>
      <xdr:row>0</xdr:row>
      <xdr:rowOff>0</xdr:rowOff>
    </xdr:from>
    <xdr:to>
      <xdr:col>5</xdr:col>
      <xdr:colOff>6164</xdr:colOff>
      <xdr:row>0</xdr:row>
      <xdr:rowOff>484632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/>
      </xdr:nvCxnSpPr>
      <xdr:spPr>
        <a:xfrm flipH="1" flipV="1">
          <a:off x="5681383" y="0"/>
          <a:ext cx="1681" cy="484632"/>
        </a:xfrm>
        <a:prstGeom prst="line">
          <a:avLst/>
        </a:prstGeom>
        <a:ln w="12700">
          <a:solidFill>
            <a:schemeClr val="tx2">
              <a:lumMod val="90000"/>
              <a:lumOff val="1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</xdr:colOff>
      <xdr:row>6</xdr:row>
      <xdr:rowOff>0</xdr:rowOff>
    </xdr:from>
    <xdr:to>
      <xdr:col>21</xdr:col>
      <xdr:colOff>590550</xdr:colOff>
      <xdr:row>24</xdr:row>
      <xdr:rowOff>137160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7</xdr:col>
      <xdr:colOff>62191</xdr:colOff>
      <xdr:row>0</xdr:row>
      <xdr:rowOff>0</xdr:rowOff>
    </xdr:from>
    <xdr:to>
      <xdr:col>9</xdr:col>
      <xdr:colOff>24091</xdr:colOff>
      <xdr:row>1</xdr:row>
      <xdr:rowOff>0</xdr:rowOff>
    </xdr:to>
    <xdr:sp macro="" textlink="">
      <xdr:nvSpPr>
        <xdr:cNvPr id="10" name="Rectangle 9">
          <a:hlinkClick xmlns:r="http://schemas.openxmlformats.org/officeDocument/2006/relationships" r:id="rId2" tooltip="Click to view cash flow guide"/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5700991" y="0"/>
          <a:ext cx="866775" cy="495300"/>
        </a:xfrm>
        <a:prstGeom prst="rect">
          <a:avLst/>
        </a:prstGeom>
        <a:solidFill>
          <a:schemeClr val="tx2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tx2">
                  <a:lumMod val="25000"/>
                  <a:lumOff val="75000"/>
                </a:schemeClr>
              </a:solidFill>
              <a:latin typeface="+mj-lt"/>
            </a:rPr>
            <a:t>INFO</a:t>
          </a:r>
        </a:p>
      </xdr:txBody>
    </xdr:sp>
    <xdr:clientData/>
  </xdr:twoCellAnchor>
  <xdr:twoCellAnchor editAs="absolute">
    <xdr:from>
      <xdr:col>9</xdr:col>
      <xdr:colOff>81242</xdr:colOff>
      <xdr:row>0</xdr:row>
      <xdr:rowOff>0</xdr:rowOff>
    </xdr:from>
    <xdr:to>
      <xdr:col>9</xdr:col>
      <xdr:colOff>1186142</xdr:colOff>
      <xdr:row>1</xdr:row>
      <xdr:rowOff>0</xdr:rowOff>
    </xdr:to>
    <xdr:sp macro="" textlink="">
      <xdr:nvSpPr>
        <xdr:cNvPr id="11" name="Rectangle 10">
          <a:hlinkClick xmlns:r="http://schemas.openxmlformats.org/officeDocument/2006/relationships" r:id="rId3" tooltip="Click to view annual cash flow"/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6624917" y="0"/>
          <a:ext cx="1104900" cy="495300"/>
        </a:xfrm>
        <a:prstGeom prst="rect">
          <a:avLst/>
        </a:prstGeom>
        <a:solidFill>
          <a:schemeClr val="tx2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accent1">
                  <a:lumMod val="75000"/>
                </a:schemeClr>
              </a:solidFill>
              <a:latin typeface="+mj-lt"/>
            </a:rPr>
            <a:t>CASH</a:t>
          </a:r>
          <a:r>
            <a:rPr lang="en-US" sz="1200" b="1" baseline="0">
              <a:solidFill>
                <a:schemeClr val="accent1">
                  <a:lumMod val="75000"/>
                </a:schemeClr>
              </a:solidFill>
              <a:latin typeface="+mj-lt"/>
            </a:rPr>
            <a:t> FLOW</a:t>
          </a:r>
          <a:endParaRPr lang="en-US" sz="1200" b="1">
            <a:solidFill>
              <a:schemeClr val="accent1">
                <a:lumMod val="75000"/>
              </a:schemeClr>
            </a:solidFill>
            <a:latin typeface="+mj-lt"/>
          </a:endParaRPr>
        </a:p>
      </xdr:txBody>
    </xdr:sp>
    <xdr:clientData/>
  </xdr:twoCellAnchor>
  <xdr:twoCellAnchor editAs="absolute">
    <xdr:from>
      <xdr:col>9</xdr:col>
      <xdr:colOff>56589</xdr:colOff>
      <xdr:row>0</xdr:row>
      <xdr:rowOff>1</xdr:rowOff>
    </xdr:from>
    <xdr:to>
      <xdr:col>9</xdr:col>
      <xdr:colOff>58270</xdr:colOff>
      <xdr:row>0</xdr:row>
      <xdr:rowOff>484633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CxnSpPr/>
      </xdr:nvCxnSpPr>
      <xdr:spPr>
        <a:xfrm flipH="1" flipV="1">
          <a:off x="6600264" y="1"/>
          <a:ext cx="1681" cy="484632"/>
        </a:xfrm>
        <a:prstGeom prst="line">
          <a:avLst/>
        </a:prstGeom>
        <a:ln w="12700">
          <a:solidFill>
            <a:schemeClr val="tx2">
              <a:lumMod val="90000"/>
              <a:lumOff val="1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9</xdr:col>
      <xdr:colOff>1215838</xdr:colOff>
      <xdr:row>0</xdr:row>
      <xdr:rowOff>0</xdr:rowOff>
    </xdr:from>
    <xdr:to>
      <xdr:col>9</xdr:col>
      <xdr:colOff>1217519</xdr:colOff>
      <xdr:row>0</xdr:row>
      <xdr:rowOff>484632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/>
      </xdr:nvCxnSpPr>
      <xdr:spPr>
        <a:xfrm flipH="1" flipV="1">
          <a:off x="7759513" y="0"/>
          <a:ext cx="1681" cy="484632"/>
        </a:xfrm>
        <a:prstGeom prst="line">
          <a:avLst/>
        </a:prstGeom>
        <a:ln w="12700">
          <a:solidFill>
            <a:schemeClr val="tx2">
              <a:lumMod val="90000"/>
              <a:lumOff val="1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38100</xdr:colOff>
      <xdr:row>0</xdr:row>
      <xdr:rowOff>0</xdr:rowOff>
    </xdr:from>
    <xdr:to>
      <xdr:col>7</xdr:col>
      <xdr:colOff>39781</xdr:colOff>
      <xdr:row>0</xdr:row>
      <xdr:rowOff>484632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/>
      </xdr:nvCxnSpPr>
      <xdr:spPr>
        <a:xfrm flipH="1" flipV="1">
          <a:off x="5676900" y="0"/>
          <a:ext cx="1681" cy="484632"/>
        </a:xfrm>
        <a:prstGeom prst="line">
          <a:avLst/>
        </a:prstGeom>
        <a:ln w="12700">
          <a:solidFill>
            <a:schemeClr val="tx2">
              <a:lumMod val="90000"/>
              <a:lumOff val="1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161924</xdr:colOff>
      <xdr:row>1</xdr:row>
      <xdr:rowOff>1</xdr:rowOff>
    </xdr:from>
    <xdr:to>
      <xdr:col>6</xdr:col>
      <xdr:colOff>447675</xdr:colOff>
      <xdr:row>2</xdr:row>
      <xdr:rowOff>57151</xdr:rowOff>
    </xdr:to>
    <xdr:sp macro="" textlink="">
      <xdr:nvSpPr>
        <xdr:cNvPr id="19" name="Round Same Side Corner Rectangle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161924" y="495301"/>
          <a:ext cx="4591051" cy="457200"/>
        </a:xfrm>
        <a:prstGeom prst="round2SameRect">
          <a:avLst>
            <a:gd name="adj1" fmla="val 0"/>
            <a:gd name="adj2" fmla="val 25491"/>
          </a:avLst>
        </a:prstGeom>
        <a:solidFill>
          <a:schemeClr val="bg1"/>
        </a:solidFill>
        <a:ln w="9525">
          <a:solidFill>
            <a:schemeClr val="tx2">
              <a:lumMod val="25000"/>
              <a:lumOff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600" b="1">
              <a:solidFill>
                <a:schemeClr val="tx2">
                  <a:lumMod val="50000"/>
                  <a:lumOff val="50000"/>
                </a:schemeClr>
              </a:solidFill>
            </a:rPr>
            <a:t>Total Monthly</a:t>
          </a:r>
          <a:r>
            <a:rPr lang="en-US" sz="1600" b="1" baseline="0">
              <a:solidFill>
                <a:schemeClr val="tx2">
                  <a:lumMod val="50000"/>
                  <a:lumOff val="50000"/>
                </a:schemeClr>
              </a:solidFill>
            </a:rPr>
            <a:t> </a:t>
          </a:r>
          <a:r>
            <a:rPr lang="en-US" sz="1600" b="1">
              <a:solidFill>
                <a:schemeClr val="tx2">
                  <a:lumMod val="50000"/>
                  <a:lumOff val="50000"/>
                </a:schemeClr>
              </a:solidFill>
            </a:rPr>
            <a:t>Cash Flow</a:t>
          </a:r>
          <a:r>
            <a:rPr lang="en-US" sz="1600" b="1" baseline="0">
              <a:solidFill>
                <a:schemeClr val="tx2">
                  <a:lumMod val="50000"/>
                  <a:lumOff val="50000"/>
                </a:schemeClr>
              </a:solidFill>
            </a:rPr>
            <a:t>:</a:t>
          </a:r>
          <a:endParaRPr lang="en-US" sz="1600" b="1">
            <a:solidFill>
              <a:schemeClr val="tx2">
                <a:lumMod val="50000"/>
                <a:lumOff val="50000"/>
              </a:schemeClr>
            </a:solidFill>
          </a:endParaRPr>
        </a:p>
      </xdr:txBody>
    </xdr:sp>
    <xdr:clientData/>
  </xdr:twoCellAnchor>
  <xdr:twoCellAnchor>
    <xdr:from>
      <xdr:col>5</xdr:col>
      <xdr:colOff>28575</xdr:colOff>
      <xdr:row>1</xdr:row>
      <xdr:rowOff>19050</xdr:rowOff>
    </xdr:from>
    <xdr:to>
      <xdr:col>6</xdr:col>
      <xdr:colOff>390524</xdr:colOff>
      <xdr:row>2</xdr:row>
      <xdr:rowOff>9525</xdr:rowOff>
    </xdr:to>
    <xdr:sp macro="" textlink="$B$2">
      <xdr:nvSpPr>
        <xdr:cNvPr id="20" name="Round Same Side Corner Rectangle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3390900" y="514350"/>
          <a:ext cx="1800224" cy="390525"/>
        </a:xfrm>
        <a:prstGeom prst="round2SameRect">
          <a:avLst>
            <a:gd name="adj1" fmla="val 0"/>
            <a:gd name="adj2" fmla="val 0"/>
          </a:avLst>
        </a:prstGeom>
        <a:solidFill>
          <a:schemeClr val="bg1"/>
        </a:solidFill>
        <a:ln w="952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fld id="{9009FB18-8BF5-4C1B-866F-98260C311650}" type="TxLink">
            <a:rPr lang="en-US" sz="2400" b="1" i="0" u="none" strike="noStrike">
              <a:solidFill>
                <a:srgbClr val="83B6A9"/>
              </a:solidFill>
              <a:latin typeface="Calibri"/>
              <a:cs typeface="Calibri"/>
            </a:rPr>
            <a:pPr algn="r"/>
            <a:t>$3,415.50</a:t>
          </a:fld>
          <a:endParaRPr lang="en-US" sz="1600">
            <a:solidFill>
              <a:schemeClr val="tx2">
                <a:lumMod val="50000"/>
                <a:lumOff val="50000"/>
              </a:schemeClr>
            </a:solidFill>
          </a:endParaRPr>
        </a:p>
      </xdr:txBody>
    </xdr:sp>
    <xdr:clientData/>
  </xdr:twoCellAnchor>
  <xdr:twoCellAnchor>
    <xdr:from>
      <xdr:col>4</xdr:col>
      <xdr:colOff>180974</xdr:colOff>
      <xdr:row>6</xdr:row>
      <xdr:rowOff>0</xdr:rowOff>
    </xdr:from>
    <xdr:to>
      <xdr:col>7</xdr:col>
      <xdr:colOff>718184</xdr:colOff>
      <xdr:row>24</xdr:row>
      <xdr:rowOff>137160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6</xdr:row>
      <xdr:rowOff>0</xdr:rowOff>
    </xdr:from>
    <xdr:to>
      <xdr:col>3</xdr:col>
      <xdr:colOff>714375</xdr:colOff>
      <xdr:row>24</xdr:row>
      <xdr:rowOff>137160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0</xdr:colOff>
      <xdr:row>6</xdr:row>
      <xdr:rowOff>0</xdr:rowOff>
    </xdr:from>
    <xdr:to>
      <xdr:col>11</xdr:col>
      <xdr:colOff>718185</xdr:colOff>
      <xdr:row>24</xdr:row>
      <xdr:rowOff>137160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1</xdr:colOff>
      <xdr:row>6</xdr:row>
      <xdr:rowOff>0</xdr:rowOff>
    </xdr:from>
    <xdr:to>
      <xdr:col>15</xdr:col>
      <xdr:colOff>714376</xdr:colOff>
      <xdr:row>24</xdr:row>
      <xdr:rowOff>137160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1</xdr:row>
      <xdr:rowOff>1</xdr:rowOff>
    </xdr:from>
    <xdr:to>
      <xdr:col>6</xdr:col>
      <xdr:colOff>247650</xdr:colOff>
      <xdr:row>2</xdr:row>
      <xdr:rowOff>57151</xdr:rowOff>
    </xdr:to>
    <xdr:sp macro="" textlink="">
      <xdr:nvSpPr>
        <xdr:cNvPr id="6" name="Round Same Side Corner Rectangl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161924" y="495301"/>
          <a:ext cx="4972051" cy="457200"/>
        </a:xfrm>
        <a:prstGeom prst="round2SameRect">
          <a:avLst>
            <a:gd name="adj1" fmla="val 0"/>
            <a:gd name="adj2" fmla="val 25491"/>
          </a:avLst>
        </a:prstGeom>
        <a:solidFill>
          <a:schemeClr val="bg1"/>
        </a:solidFill>
        <a:ln w="9525">
          <a:solidFill>
            <a:schemeClr val="tx2">
              <a:lumMod val="25000"/>
              <a:lumOff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sz="1600" b="1">
              <a:solidFill>
                <a:schemeClr val="tx2">
                  <a:lumMod val="50000"/>
                  <a:lumOff val="50000"/>
                </a:schemeClr>
              </a:solidFill>
            </a:rPr>
            <a:t>Total Monthly Cash Flow</a:t>
          </a:r>
          <a:r>
            <a:rPr lang="en-US" sz="1600" b="1" baseline="0">
              <a:solidFill>
                <a:schemeClr val="tx2">
                  <a:lumMod val="50000"/>
                  <a:lumOff val="50000"/>
                </a:schemeClr>
              </a:solidFill>
            </a:rPr>
            <a:t>:</a:t>
          </a:r>
          <a:endParaRPr lang="en-US" sz="1600" b="1">
            <a:solidFill>
              <a:schemeClr val="tx2">
                <a:lumMod val="50000"/>
                <a:lumOff val="50000"/>
              </a:schemeClr>
            </a:solidFill>
          </a:endParaRPr>
        </a:p>
      </xdr:txBody>
    </xdr:sp>
    <xdr:clientData/>
  </xdr:twoCellAnchor>
  <xdr:twoCellAnchor>
    <xdr:from>
      <xdr:col>3</xdr:col>
      <xdr:colOff>28575</xdr:colOff>
      <xdr:row>1</xdr:row>
      <xdr:rowOff>19050</xdr:rowOff>
    </xdr:from>
    <xdr:to>
      <xdr:col>6</xdr:col>
      <xdr:colOff>190499</xdr:colOff>
      <xdr:row>2</xdr:row>
      <xdr:rowOff>9525</xdr:rowOff>
    </xdr:to>
    <xdr:sp macro="" textlink="$B$2">
      <xdr:nvSpPr>
        <xdr:cNvPr id="8" name="Round Same Side Corner Rectangle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2943225" y="514350"/>
          <a:ext cx="2133599" cy="390525"/>
        </a:xfrm>
        <a:prstGeom prst="round2SameRect">
          <a:avLst>
            <a:gd name="adj1" fmla="val 0"/>
            <a:gd name="adj2" fmla="val 0"/>
          </a:avLst>
        </a:prstGeom>
        <a:solidFill>
          <a:schemeClr val="bg1"/>
        </a:solidFill>
        <a:ln w="952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fld id="{9009FB18-8BF5-4C1B-866F-98260C311650}" type="TxLink">
            <a:rPr lang="en-US" sz="2400" b="1" i="0" u="none" strike="noStrike">
              <a:solidFill>
                <a:srgbClr val="83B6A9"/>
              </a:solidFill>
              <a:latin typeface="Calibri"/>
              <a:cs typeface="Calibri"/>
            </a:rPr>
            <a:pPr algn="r"/>
            <a:t>$18,380.00</a:t>
          </a:fld>
          <a:endParaRPr lang="en-US" sz="1600">
            <a:solidFill>
              <a:schemeClr val="tx2">
                <a:lumMod val="50000"/>
                <a:lumOff val="50000"/>
              </a:schemeClr>
            </a:solidFill>
          </a:endParaRPr>
        </a:p>
      </xdr:txBody>
    </xdr:sp>
    <xdr:clientData/>
  </xdr:twoCellAnchor>
  <xdr:twoCellAnchor editAs="absolute">
    <xdr:from>
      <xdr:col>7</xdr:col>
      <xdr:colOff>157441</xdr:colOff>
      <xdr:row>0</xdr:row>
      <xdr:rowOff>0</xdr:rowOff>
    </xdr:from>
    <xdr:to>
      <xdr:col>8</xdr:col>
      <xdr:colOff>366991</xdr:colOff>
      <xdr:row>1</xdr:row>
      <xdr:rowOff>0</xdr:rowOff>
    </xdr:to>
    <xdr:sp macro="" textlink="">
      <xdr:nvSpPr>
        <xdr:cNvPr id="12" name="Rectangle 11">
          <a:hlinkClick xmlns:r="http://schemas.openxmlformats.org/officeDocument/2006/relationships" r:id="rId1" tooltip="Click to view cash flow guide"/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5700991" y="0"/>
          <a:ext cx="866775" cy="495300"/>
        </a:xfrm>
        <a:prstGeom prst="rect">
          <a:avLst/>
        </a:prstGeom>
        <a:solidFill>
          <a:schemeClr val="tx2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tx2">
                  <a:lumMod val="25000"/>
                  <a:lumOff val="75000"/>
                </a:schemeClr>
              </a:solidFill>
              <a:latin typeface="+mj-lt"/>
            </a:rPr>
            <a:t>GUIDE</a:t>
          </a:r>
        </a:p>
      </xdr:txBody>
    </xdr:sp>
    <xdr:clientData/>
  </xdr:twoCellAnchor>
  <xdr:twoCellAnchor editAs="absolute">
    <xdr:from>
      <xdr:col>8</xdr:col>
      <xdr:colOff>424142</xdr:colOff>
      <xdr:row>0</xdr:row>
      <xdr:rowOff>0</xdr:rowOff>
    </xdr:from>
    <xdr:to>
      <xdr:col>10</xdr:col>
      <xdr:colOff>214592</xdr:colOff>
      <xdr:row>1</xdr:row>
      <xdr:rowOff>0</xdr:rowOff>
    </xdr:to>
    <xdr:sp macro="" textlink="">
      <xdr:nvSpPr>
        <xdr:cNvPr id="13" name="Rectangle 12">
          <a:hlinkClick xmlns:r="http://schemas.openxmlformats.org/officeDocument/2006/relationships" r:id="rId2" tooltip="Click to view annual cash flow"/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6624917" y="0"/>
          <a:ext cx="1104900" cy="495300"/>
        </a:xfrm>
        <a:prstGeom prst="rect">
          <a:avLst/>
        </a:prstGeom>
        <a:solidFill>
          <a:schemeClr val="tx2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tx2">
                  <a:lumMod val="25000"/>
                  <a:lumOff val="75000"/>
                </a:schemeClr>
              </a:solidFill>
              <a:latin typeface="+mj-lt"/>
              <a:ea typeface="+mn-ea"/>
              <a:cs typeface="+mn-cs"/>
            </a:rPr>
            <a:t>ANNUAL</a:t>
          </a:r>
        </a:p>
      </xdr:txBody>
    </xdr:sp>
    <xdr:clientData/>
  </xdr:twoCellAnchor>
  <xdr:twoCellAnchor editAs="absolute">
    <xdr:from>
      <xdr:col>10</xdr:col>
      <xdr:colOff>271743</xdr:colOff>
      <xdr:row>0</xdr:row>
      <xdr:rowOff>0</xdr:rowOff>
    </xdr:from>
    <xdr:to>
      <xdr:col>12</xdr:col>
      <xdr:colOff>109817</xdr:colOff>
      <xdr:row>1</xdr:row>
      <xdr:rowOff>0</xdr:rowOff>
    </xdr:to>
    <xdr:sp macro="" textlink="">
      <xdr:nvSpPr>
        <xdr:cNvPr id="14" name="Rectangle 13">
          <a:hlinkClick xmlns:r="http://schemas.openxmlformats.org/officeDocument/2006/relationships" r:id="rId3" tooltip="Click to view monthly cash flow"/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7786968" y="0"/>
          <a:ext cx="1152524" cy="495300"/>
        </a:xfrm>
        <a:prstGeom prst="rect">
          <a:avLst/>
        </a:prstGeom>
        <a:solidFill>
          <a:schemeClr val="tx2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accent1">
                  <a:lumMod val="75000"/>
                </a:schemeClr>
              </a:solidFill>
              <a:latin typeface="+mj-lt"/>
              <a:ea typeface="+mn-ea"/>
              <a:cs typeface="+mn-cs"/>
            </a:rPr>
            <a:t>MONTHLY</a:t>
          </a:r>
        </a:p>
      </xdr:txBody>
    </xdr:sp>
    <xdr:clientData/>
  </xdr:twoCellAnchor>
  <xdr:twoCellAnchor editAs="absolute">
    <xdr:from>
      <xdr:col>12</xdr:col>
      <xdr:colOff>166967</xdr:colOff>
      <xdr:row>0</xdr:row>
      <xdr:rowOff>0</xdr:rowOff>
    </xdr:from>
    <xdr:to>
      <xdr:col>13</xdr:col>
      <xdr:colOff>309842</xdr:colOff>
      <xdr:row>1</xdr:row>
      <xdr:rowOff>0</xdr:rowOff>
    </xdr:to>
    <xdr:sp macro="" textlink="">
      <xdr:nvSpPr>
        <xdr:cNvPr id="15" name="Rectangle 14">
          <a:hlinkClick xmlns:r="http://schemas.openxmlformats.org/officeDocument/2006/relationships" r:id="rId4" tooltip="Click to view daily cash flow"/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8996642" y="0"/>
          <a:ext cx="800100" cy="495300"/>
        </a:xfrm>
        <a:prstGeom prst="rect">
          <a:avLst/>
        </a:prstGeom>
        <a:solidFill>
          <a:schemeClr val="tx2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tx2">
                  <a:lumMod val="25000"/>
                  <a:lumOff val="75000"/>
                </a:schemeClr>
              </a:solidFill>
              <a:latin typeface="+mj-lt"/>
            </a:rPr>
            <a:t>DAILY</a:t>
          </a:r>
        </a:p>
      </xdr:txBody>
    </xdr:sp>
    <xdr:clientData/>
  </xdr:twoCellAnchor>
  <xdr:twoCellAnchor editAs="absolute">
    <xdr:from>
      <xdr:col>8</xdr:col>
      <xdr:colOff>399489</xdr:colOff>
      <xdr:row>0</xdr:row>
      <xdr:rowOff>1</xdr:rowOff>
    </xdr:from>
    <xdr:to>
      <xdr:col>8</xdr:col>
      <xdr:colOff>401170</xdr:colOff>
      <xdr:row>0</xdr:row>
      <xdr:rowOff>484633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CxnSpPr/>
      </xdr:nvCxnSpPr>
      <xdr:spPr>
        <a:xfrm flipH="1" flipV="1">
          <a:off x="6600264" y="1"/>
          <a:ext cx="1681" cy="484632"/>
        </a:xfrm>
        <a:prstGeom prst="line">
          <a:avLst/>
        </a:prstGeom>
        <a:ln w="12700">
          <a:solidFill>
            <a:schemeClr val="tx2">
              <a:lumMod val="90000"/>
              <a:lumOff val="1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10</xdr:col>
      <xdr:colOff>244288</xdr:colOff>
      <xdr:row>0</xdr:row>
      <xdr:rowOff>0</xdr:rowOff>
    </xdr:from>
    <xdr:to>
      <xdr:col>10</xdr:col>
      <xdr:colOff>245969</xdr:colOff>
      <xdr:row>0</xdr:row>
      <xdr:rowOff>484632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CxnSpPr/>
      </xdr:nvCxnSpPr>
      <xdr:spPr>
        <a:xfrm flipH="1" flipV="1">
          <a:off x="7759513" y="0"/>
          <a:ext cx="1681" cy="484632"/>
        </a:xfrm>
        <a:prstGeom prst="line">
          <a:avLst/>
        </a:prstGeom>
        <a:ln w="12700">
          <a:solidFill>
            <a:schemeClr val="tx2">
              <a:lumMod val="90000"/>
              <a:lumOff val="1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12</xdr:col>
      <xdr:colOff>138392</xdr:colOff>
      <xdr:row>0</xdr:row>
      <xdr:rowOff>0</xdr:rowOff>
    </xdr:from>
    <xdr:to>
      <xdr:col>12</xdr:col>
      <xdr:colOff>140073</xdr:colOff>
      <xdr:row>0</xdr:row>
      <xdr:rowOff>484632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CxnSpPr/>
      </xdr:nvCxnSpPr>
      <xdr:spPr>
        <a:xfrm flipH="1" flipV="1">
          <a:off x="8968067" y="0"/>
          <a:ext cx="1681" cy="484632"/>
        </a:xfrm>
        <a:prstGeom prst="line">
          <a:avLst/>
        </a:prstGeom>
        <a:ln w="12700">
          <a:solidFill>
            <a:schemeClr val="tx2">
              <a:lumMod val="90000"/>
              <a:lumOff val="1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13</xdr:col>
      <xdr:colOff>336176</xdr:colOff>
      <xdr:row>0</xdr:row>
      <xdr:rowOff>0</xdr:rowOff>
    </xdr:from>
    <xdr:to>
      <xdr:col>13</xdr:col>
      <xdr:colOff>337857</xdr:colOff>
      <xdr:row>0</xdr:row>
      <xdr:rowOff>484632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/>
      </xdr:nvCxnSpPr>
      <xdr:spPr>
        <a:xfrm flipH="1" flipV="1">
          <a:off x="9823076" y="0"/>
          <a:ext cx="1681" cy="484632"/>
        </a:xfrm>
        <a:prstGeom prst="line">
          <a:avLst/>
        </a:prstGeom>
        <a:ln w="12700">
          <a:solidFill>
            <a:schemeClr val="tx2">
              <a:lumMod val="90000"/>
              <a:lumOff val="1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133350</xdr:colOff>
      <xdr:row>0</xdr:row>
      <xdr:rowOff>0</xdr:rowOff>
    </xdr:from>
    <xdr:to>
      <xdr:col>7</xdr:col>
      <xdr:colOff>135031</xdr:colOff>
      <xdr:row>0</xdr:row>
      <xdr:rowOff>484632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CxnSpPr/>
      </xdr:nvCxnSpPr>
      <xdr:spPr>
        <a:xfrm flipH="1" flipV="1">
          <a:off x="5676900" y="0"/>
          <a:ext cx="1681" cy="484632"/>
        </a:xfrm>
        <a:prstGeom prst="line">
          <a:avLst/>
        </a:prstGeom>
        <a:ln w="12700">
          <a:solidFill>
            <a:schemeClr val="tx2">
              <a:lumMod val="90000"/>
              <a:lumOff val="1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ables/table1.xml><?xml version="1.0" encoding="utf-8"?>
<table xmlns="http://schemas.openxmlformats.org/spreadsheetml/2006/main" id="1" name="tblIncome" displayName="tblIncome" ref="B29:D39" totalsRowCount="1">
  <tableColumns count="3">
    <tableColumn id="1" name="Income" totalsRowLabel="Total" dataDxfId="36" totalsRowDxfId="35"/>
    <tableColumn id="2" name="Annual  " totalsRowFunction="sum" dataDxfId="34" totalsRowDxfId="33">
      <calculatedColumnFormula>tblIncome[[#This Row],[Monthly ]]*12</calculatedColumnFormula>
    </tableColumn>
    <tableColumn id="3" name="Monthly " totalsRowFunction="sum" dataDxfId="32" totalsRowDxfId="31">
      <calculatedColumnFormula>tblIncome[[#This Row],[Annual  ]]/12</calculatedColumnFormula>
    </tableColumn>
  </tableColumns>
  <tableStyleInfo name="Personal Cash Flow Statement" showFirstColumn="1" showLastColumn="1" showRowStripes="0" showColumnStripes="0"/>
</table>
</file>

<file path=xl/tables/table2.xml><?xml version="1.0" encoding="utf-8"?>
<table xmlns="http://schemas.openxmlformats.org/spreadsheetml/2006/main" id="2" name="tblExpenses" displayName="tblExpenses" ref="F29:H68" totalsRowCount="1">
  <tableColumns count="3">
    <tableColumn id="1" name="Expenses (Fixed)" totalsRowLabel="Total" dataDxfId="30" totalsRowDxfId="29"/>
    <tableColumn id="2" name="Annual  " totalsRowFunction="sum" dataDxfId="28" totalsRowDxfId="27">
      <calculatedColumnFormula>tblExpenses[[#This Row],[Monthly ]]*12</calculatedColumnFormula>
    </tableColumn>
    <tableColumn id="3" name="Monthly " totalsRowFunction="sum" dataDxfId="26" totalsRowDxfId="25">
      <calculatedColumnFormula>tblExpenses[[#This Row],[Annual  ]]/12</calculatedColumnFormula>
    </tableColumn>
  </tableColumns>
  <tableStyleInfo name="Personal Cash Flow Statement" showFirstColumn="1" showLastColumn="1" showRowStripes="0" showColumnStripes="0"/>
</table>
</file>

<file path=xl/tables/table3.xml><?xml version="1.0" encoding="utf-8"?>
<table xmlns="http://schemas.openxmlformats.org/spreadsheetml/2006/main" id="3" name="tblDiscretionary" displayName="tblDiscretionary" ref="J29:L42" totalsRowCount="1">
  <tableColumns count="3">
    <tableColumn id="1" name="Expenses (Variable)" totalsRowLabel="Total" dataDxfId="24" totalsRowDxfId="23"/>
    <tableColumn id="2" name="Annual  " totalsRowFunction="sum" dataDxfId="22" totalsRowDxfId="21">
      <calculatedColumnFormula>tblDiscretionary[[#This Row],[Monthly ]]*12</calculatedColumnFormula>
    </tableColumn>
    <tableColumn id="3" name="Monthly " totalsRowFunction="sum" dataDxfId="20" totalsRowDxfId="19">
      <calculatedColumnFormula>tblDiscretionary[[#This Row],[Annual  ]]/12</calculatedColumnFormula>
    </tableColumn>
  </tableColumns>
  <tableStyleInfo name="Personal Cash Flow Statement" showFirstColumn="1" showLastColumn="1" showRowStripes="0" showColumnStripes="0"/>
</table>
</file>

<file path=xl/tables/table4.xml><?xml version="1.0" encoding="utf-8"?>
<table xmlns="http://schemas.openxmlformats.org/spreadsheetml/2006/main" id="4" name="tblSavings" displayName="tblSavings" ref="N29:P37" totalsRowCount="1">
  <tableColumns count="3">
    <tableColumn id="1" name="Savings" totalsRowLabel="Total" dataDxfId="18" totalsRowDxfId="17"/>
    <tableColumn id="2" name="Annual  " totalsRowFunction="sum" dataDxfId="16" totalsRowDxfId="15">
      <calculatedColumnFormula>tblSavings[[#This Row],[Monthly ]]*12</calculatedColumnFormula>
    </tableColumn>
    <tableColumn id="3" name="Monthly " totalsRowFunction="sum" dataDxfId="14" totalsRowDxfId="13">
      <calculatedColumnFormula>tblSavings[[#This Row],[Annual  ]]/12</calculatedColumnFormula>
    </tableColumn>
  </tableColumns>
  <tableStyleInfo name="Personal Cash Flow Statement" showFirstColumn="1" showLastColumn="1" showRowStripes="0" showColumnStripes="0"/>
</table>
</file>

<file path=xl/tables/table5.xml><?xml version="1.0" encoding="utf-8"?>
<table xmlns="http://schemas.openxmlformats.org/spreadsheetml/2006/main" id="6" name="tblSavings7" displayName="tblSavings7" ref="R29:V43" totalsRowCount="1">
  <tableColumns count="5">
    <tableColumn id="1" name="Debt" totalsRowLabel="Total" dataDxfId="12" totalsRowDxfId="11"/>
    <tableColumn id="2" name="Interest Rates" dataDxfId="10" totalsRowDxfId="9" dataCellStyle="Percent"/>
    <tableColumn id="3" name="Total Owed" totalsRowFunction="sum" dataDxfId="8" totalsRowDxfId="7"/>
    <tableColumn id="4" name="Annual  " totalsRowFunction="sum" dataDxfId="6" totalsRowDxfId="5">
      <calculatedColumnFormula>tblSavings7[[#This Row],[Monthly ]]*12</calculatedColumnFormula>
    </tableColumn>
    <tableColumn id="5" name="Monthly " totalsRowFunction="sum" dataDxfId="4" totalsRowDxfId="3">
      <calculatedColumnFormula>tblSavings7[[#This Row],[Interest Rates]]/12</calculatedColumnFormula>
    </tableColumn>
  </tableColumns>
  <tableStyleInfo name="Personal Cash Flow Statement" showFirstColumn="1" showLastColumn="1" showRowStripes="0" showColumnStripes="0"/>
</table>
</file>

<file path=xl/tables/table6.xml><?xml version="1.0" encoding="utf-8"?>
<table xmlns="http://schemas.openxmlformats.org/spreadsheetml/2006/main" id="11" name="tblMontly" displayName="tblMontly" ref="B5:P49" totalsRowCount="1">
  <autoFilter ref="B5:P48"/>
  <tableColumns count="15">
    <tableColumn id="1" name="Type" totalsRowLabel="Total" totalsRowDxfId="0"/>
    <tableColumn id="2" name="Description"/>
    <tableColumn id="3" name="Jan" totalsRowFunction="custom">
      <totalsRowFormula>SUMIF(tblMontly[Type],"Income",tblMontly[Jan])-SUMIF(tblMontly[Type],"&lt;&gt;Income",tblMontly[Jan])</totalsRowFormula>
    </tableColumn>
    <tableColumn id="4" name="Feb" totalsRowFunction="custom">
      <totalsRowFormula>SUMIF(tblMontly[Type],"Income",tblMontly[Feb])-SUMIF(tblMontly[Type],"&lt;&gt;Income",tblMontly[Feb])</totalsRowFormula>
    </tableColumn>
    <tableColumn id="5" name="Mar" totalsRowFunction="custom">
      <totalsRowFormula>SUMIF(tblMontly[Type],"Income",tblMontly[Mar])-SUMIF(tblMontly[Type],"&lt;&gt;Income",tblMontly[Mar])</totalsRowFormula>
    </tableColumn>
    <tableColumn id="6" name="Apr" totalsRowFunction="custom">
      <totalsRowFormula>SUMIF(tblMontly[Type],"Income",tblMontly[Apr])-SUMIF(tblMontly[Type],"&lt;&gt;Income",tblMontly[Apr])</totalsRowFormula>
    </tableColumn>
    <tableColumn id="7" name="May" totalsRowFunction="custom">
      <totalsRowFormula>SUMIF(tblMontly[Type],"Income",tblMontly[May])-SUMIF(tblMontly[Type],"&lt;&gt;Income",tblMontly[May])</totalsRowFormula>
    </tableColumn>
    <tableColumn id="8" name="Jun" totalsRowFunction="custom">
      <totalsRowFormula>SUMIF(tblMontly[Type],"Income",tblMontly[Jun])-SUMIF(tblMontly[Type],"&lt;&gt;Income",tblMontly[Jun])</totalsRowFormula>
    </tableColumn>
    <tableColumn id="9" name="Jul" totalsRowFunction="custom">
      <totalsRowFormula>SUMIF(tblMontly[Type],"Income",tblMontly[Jul])-SUMIF(tblMontly[Type],"&lt;&gt;Income",tblMontly[Jul])</totalsRowFormula>
    </tableColumn>
    <tableColumn id="10" name="Aug" totalsRowFunction="custom">
      <totalsRowFormula>SUMIF(tblMontly[Type],"Income",tblMontly[Aug])-SUMIF(tblMontly[Type],"&lt;&gt;Income",tblMontly[Aug])</totalsRowFormula>
    </tableColumn>
    <tableColumn id="11" name="Sep" totalsRowFunction="custom">
      <totalsRowFormula>SUMIF(tblMontly[Type],"Income",tblMontly[Sep])-SUMIF(tblMontly[Type],"&lt;&gt;Income",tblMontly[Sep])</totalsRowFormula>
    </tableColumn>
    <tableColumn id="12" name="Oct" totalsRowFunction="custom">
      <totalsRowFormula>SUMIF(tblMontly[Type],"Income",tblMontly[Oct])-SUMIF(tblMontly[Type],"&lt;&gt;Income",tblMontly[Oct])</totalsRowFormula>
    </tableColumn>
    <tableColumn id="13" name="Nov" totalsRowFunction="custom">
      <totalsRowFormula>SUMIF(tblMontly[Type],"Income",tblMontly[Nov])-SUMIF(tblMontly[Type],"&lt;&gt;Income",tblMontly[Nov])</totalsRowFormula>
    </tableColumn>
    <tableColumn id="14" name="Dec" totalsRowFunction="custom">
      <totalsRowFormula>SUMIF(tblMontly[Type],"Income",tblMontly[Dec])-SUMIF(tblMontly[Type],"&lt;&gt;Income",tblMontly[Dec])</totalsRowFormula>
    </tableColumn>
    <tableColumn id="15" name="Total" totalsRowFunction="custom">
      <calculatedColumnFormula>SUM(tblMontly[[#This Row],[Jan]:[Dec]])</calculatedColumnFormula>
      <totalsRowFormula>SUMIF(tblMontly[Type],"Income",tblMontly[Total])-SUMIF(tblMontly[Type],"&lt;&gt;Income",tblMontly[Total])</totalsRowFormula>
    </tableColumn>
  </tableColumns>
  <tableStyleInfo name="Personal Cash Flow Statement 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Personal Cash Flow Statement">
      <a:dk1>
        <a:srgbClr val="000000"/>
      </a:dk1>
      <a:lt1>
        <a:srgbClr val="FFFFFF"/>
      </a:lt1>
      <a:dk2>
        <a:srgbClr val="1A1A17"/>
      </a:dk2>
      <a:lt2>
        <a:srgbClr val="FAF7F0"/>
      </a:lt2>
      <a:accent1>
        <a:srgbClr val="E58555"/>
      </a:accent1>
      <a:accent2>
        <a:srgbClr val="62A293"/>
      </a:accent2>
      <a:accent3>
        <a:srgbClr val="F7AF4F"/>
      </a:accent3>
      <a:accent4>
        <a:srgbClr val="A7BD6F"/>
      </a:accent4>
      <a:accent5>
        <a:srgbClr val="D5BD85"/>
      </a:accent5>
      <a:accent6>
        <a:srgbClr val="996B7B"/>
      </a:accent6>
      <a:hlink>
        <a:srgbClr val="A7BD6F"/>
      </a:hlink>
      <a:folHlink>
        <a:srgbClr val="996B7B"/>
      </a:folHlink>
    </a:clrScheme>
    <a:fontScheme name="Personal Cash Flow Statement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3" tint="0.249977111117893"/>
    <pageSetUpPr autoPageBreaks="0"/>
  </sheetPr>
  <dimension ref="B1:F28"/>
  <sheetViews>
    <sheetView showGridLines="0" zoomScaleNormal="100" workbookViewId="0">
      <selection activeCell="G16" sqref="G16"/>
    </sheetView>
  </sheetViews>
  <sheetFormatPr baseColWidth="10" defaultColWidth="9" defaultRowHeight="14" x14ac:dyDescent="0.2"/>
  <cols>
    <col min="1" max="1" width="10" customWidth="1"/>
    <col min="2" max="2" width="34" customWidth="1"/>
    <col min="3" max="3" width="3.59765625" customWidth="1"/>
    <col min="4" max="4" width="34" customWidth="1"/>
    <col min="5" max="5" width="3.59765625" customWidth="1"/>
    <col min="6" max="6" width="34" customWidth="1"/>
    <col min="11" max="11" width="1.796875" customWidth="1"/>
  </cols>
  <sheetData>
    <row r="1" spans="2:6" s="5" customFormat="1" ht="39" customHeight="1" x14ac:dyDescent="0.2"/>
    <row r="3" spans="2:6" x14ac:dyDescent="0.2">
      <c r="F3" s="32"/>
    </row>
    <row r="4" spans="2:6" ht="47" x14ac:dyDescent="0.55000000000000004">
      <c r="B4" s="13" t="s">
        <v>138</v>
      </c>
      <c r="F4" s="33" t="s">
        <v>146</v>
      </c>
    </row>
    <row r="5" spans="2:6" ht="15" customHeight="1" x14ac:dyDescent="0.2">
      <c r="B5" s="43" t="s">
        <v>62</v>
      </c>
      <c r="C5" s="43"/>
      <c r="D5" s="43"/>
      <c r="E5" s="43"/>
      <c r="F5" s="43"/>
    </row>
    <row r="6" spans="2:6" ht="18.75" customHeight="1" x14ac:dyDescent="0.2">
      <c r="B6" s="43"/>
      <c r="C6" s="43"/>
      <c r="D6" s="43"/>
      <c r="E6" s="43"/>
      <c r="F6" s="43"/>
    </row>
    <row r="7" spans="2:6" ht="15" thickBot="1" x14ac:dyDescent="0.25">
      <c r="B7" s="6"/>
      <c r="C7" s="6"/>
      <c r="D7" s="6"/>
      <c r="E7" s="6"/>
      <c r="F7" s="6"/>
    </row>
    <row r="10" spans="2:6" ht="33.75" customHeight="1" x14ac:dyDescent="0.2">
      <c r="B10" s="2" t="s">
        <v>67</v>
      </c>
      <c r="D10" s="3" t="s">
        <v>64</v>
      </c>
      <c r="F10" s="1" t="s">
        <v>65</v>
      </c>
    </row>
    <row r="11" spans="2:6" ht="9.75" customHeight="1" x14ac:dyDescent="0.2">
      <c r="B11" s="17"/>
      <c r="D11" s="19"/>
      <c r="F11" s="4"/>
    </row>
    <row r="12" spans="2:6" ht="15" x14ac:dyDescent="0.2">
      <c r="B12" s="18" t="s">
        <v>66</v>
      </c>
      <c r="D12" s="20" t="s">
        <v>145</v>
      </c>
      <c r="F12" s="7" t="s">
        <v>144</v>
      </c>
    </row>
    <row r="13" spans="2:6" ht="15" x14ac:dyDescent="0.2">
      <c r="B13" s="18"/>
      <c r="D13" s="20"/>
      <c r="F13" s="7"/>
    </row>
    <row r="14" spans="2:6" ht="18" customHeight="1" x14ac:dyDescent="0.2">
      <c r="B14" s="18" t="s">
        <v>63</v>
      </c>
      <c r="D14" s="20" t="s">
        <v>145</v>
      </c>
      <c r="F14" s="7" t="s">
        <v>144</v>
      </c>
    </row>
    <row r="15" spans="2:6" ht="15" x14ac:dyDescent="0.2">
      <c r="B15" s="18"/>
      <c r="D15" s="20"/>
      <c r="F15" s="7"/>
    </row>
    <row r="16" spans="2:6" ht="15" x14ac:dyDescent="0.2">
      <c r="B16" s="18" t="s">
        <v>68</v>
      </c>
      <c r="D16" s="20"/>
      <c r="F16" s="7"/>
    </row>
    <row r="17" spans="2:6" ht="15" x14ac:dyDescent="0.2">
      <c r="B17" s="18"/>
      <c r="D17" s="20"/>
      <c r="F17" s="7"/>
    </row>
    <row r="18" spans="2:6" ht="15" x14ac:dyDescent="0.2">
      <c r="B18" s="18" t="s">
        <v>136</v>
      </c>
      <c r="D18" s="20"/>
      <c r="F18" s="7"/>
    </row>
    <row r="19" spans="2:6" ht="15" x14ac:dyDescent="0.2">
      <c r="B19" s="18"/>
      <c r="D19" s="20"/>
      <c r="F19" s="7"/>
    </row>
    <row r="20" spans="2:6" ht="15" x14ac:dyDescent="0.2">
      <c r="B20" s="18"/>
      <c r="D20" s="20"/>
      <c r="F20" s="7"/>
    </row>
    <row r="23" spans="2:6" ht="15" thickBot="1" x14ac:dyDescent="0.25"/>
    <row r="24" spans="2:6" ht="63.75" customHeight="1" thickBot="1" x14ac:dyDescent="0.25">
      <c r="B24" s="41" t="s">
        <v>137</v>
      </c>
      <c r="C24" s="42"/>
      <c r="D24" s="44" t="s">
        <v>141</v>
      </c>
      <c r="E24" s="44"/>
      <c r="F24" s="45"/>
    </row>
    <row r="27" spans="2:6" ht="15" thickBot="1" x14ac:dyDescent="0.25"/>
    <row r="28" spans="2:6" ht="78" customHeight="1" thickBot="1" x14ac:dyDescent="0.25">
      <c r="B28" s="41" t="s">
        <v>139</v>
      </c>
      <c r="C28" s="42"/>
      <c r="D28" s="44" t="s">
        <v>142</v>
      </c>
      <c r="E28" s="44"/>
      <c r="F28" s="45"/>
    </row>
  </sheetData>
  <mergeCells count="3">
    <mergeCell ref="B5:F6"/>
    <mergeCell ref="D24:F24"/>
    <mergeCell ref="D28:F28"/>
  </mergeCells>
  <pageMargins left="0.4" right="0.4" top="0.4" bottom="0.4" header="0.5" footer="0.5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4" tint="-0.249977111117893"/>
    <pageSetUpPr autoPageBreaks="0" fitToPage="1"/>
  </sheetPr>
  <dimension ref="B1:V68"/>
  <sheetViews>
    <sheetView showGridLines="0" tabSelected="1" zoomScaleNormal="100" workbookViewId="0"/>
  </sheetViews>
  <sheetFormatPr baseColWidth="10" defaultColWidth="9" defaultRowHeight="16.5" customHeight="1" x14ac:dyDescent="0.2"/>
  <cols>
    <col min="1" max="1" width="2.796875" customWidth="1"/>
    <col min="2" max="2" width="21.59765625" customWidth="1"/>
    <col min="3" max="3" width="12.59765625" customWidth="1"/>
    <col min="4" max="4" width="10.796875" customWidth="1"/>
    <col min="5" max="5" width="2.796875" customWidth="1"/>
    <col min="6" max="6" width="21.59765625" customWidth="1"/>
    <col min="7" max="7" width="12.59765625" customWidth="1"/>
    <col min="8" max="8" width="10.796875" customWidth="1"/>
    <col min="9" max="9" width="2.796875" customWidth="1"/>
    <col min="10" max="10" width="21.59765625" customWidth="1"/>
    <col min="11" max="11" width="12.59765625" customWidth="1"/>
    <col min="12" max="12" width="10.796875" customWidth="1"/>
    <col min="13" max="13" width="2.796875" customWidth="1"/>
    <col min="14" max="14" width="21.59765625" customWidth="1"/>
    <col min="15" max="15" width="12.59765625" customWidth="1"/>
    <col min="16" max="16" width="10.796875" customWidth="1"/>
    <col min="17" max="17" width="2.796875" customWidth="1"/>
    <col min="18" max="18" width="13.796875" customWidth="1"/>
    <col min="19" max="19" width="12.59765625" customWidth="1"/>
    <col min="20" max="20" width="10.796875" customWidth="1"/>
    <col min="21" max="21" width="11.19921875" customWidth="1"/>
    <col min="22" max="22" width="10" customWidth="1"/>
  </cols>
  <sheetData>
    <row r="1" spans="2:22" s="5" customFormat="1" ht="39" customHeight="1" x14ac:dyDescent="0.2">
      <c r="B1" s="8" t="s">
        <v>44</v>
      </c>
    </row>
    <row r="2" spans="2:22" ht="31.5" customHeight="1" x14ac:dyDescent="0.2">
      <c r="B2" s="51">
        <f>TotalMonthlyCashFlow</f>
        <v>3415.5</v>
      </c>
      <c r="C2" s="51"/>
      <c r="D2" s="51"/>
      <c r="E2" s="51"/>
      <c r="F2" s="51"/>
      <c r="H2" s="40"/>
      <c r="I2" s="40"/>
      <c r="J2" s="40"/>
      <c r="K2" s="40"/>
      <c r="L2" s="40"/>
      <c r="M2" s="40"/>
      <c r="N2" s="40"/>
      <c r="O2" s="47" t="s">
        <v>135</v>
      </c>
      <c r="P2" s="47"/>
      <c r="Q2" s="47"/>
      <c r="R2" s="47"/>
      <c r="S2" s="47"/>
      <c r="T2" s="47"/>
      <c r="U2" s="47"/>
      <c r="V2" s="47"/>
    </row>
    <row r="3" spans="2:22" ht="23.25" customHeight="1" x14ac:dyDescent="0.2">
      <c r="O3" s="47"/>
      <c r="P3" s="47"/>
      <c r="Q3" s="47"/>
      <c r="R3" s="47"/>
      <c r="S3" s="47"/>
      <c r="T3" s="47"/>
      <c r="U3" s="47"/>
      <c r="V3" s="47"/>
    </row>
    <row r="5" spans="2:22" ht="25.5" customHeight="1" x14ac:dyDescent="0.2">
      <c r="B5" s="14" t="s">
        <v>117</v>
      </c>
      <c r="C5" s="9"/>
      <c r="D5" s="9"/>
      <c r="F5" s="14" t="s">
        <v>118</v>
      </c>
      <c r="G5" s="9"/>
      <c r="H5" s="9"/>
      <c r="J5" s="14" t="s">
        <v>119</v>
      </c>
      <c r="K5" s="9"/>
      <c r="L5" s="9"/>
      <c r="N5" s="14" t="s">
        <v>120</v>
      </c>
      <c r="O5" s="9"/>
      <c r="P5" s="9"/>
      <c r="R5" s="14" t="s">
        <v>121</v>
      </c>
      <c r="S5" s="9"/>
      <c r="T5" s="9"/>
      <c r="U5" s="9"/>
      <c r="V5" s="9"/>
    </row>
    <row r="6" spans="2:22" ht="16.5" customHeight="1" x14ac:dyDescent="0.2">
      <c r="B6" s="27" t="s">
        <v>45</v>
      </c>
      <c r="C6" s="48">
        <f>tblIncome[[#Totals],[Annual  ]]</f>
        <v>48000</v>
      </c>
      <c r="D6" s="48"/>
      <c r="F6" s="27" t="s">
        <v>45</v>
      </c>
      <c r="G6" s="48">
        <f>tblExpenses[[#Totals],[Annual  ]]</f>
        <v>5994</v>
      </c>
      <c r="H6" s="48"/>
      <c r="J6" s="27" t="s">
        <v>45</v>
      </c>
      <c r="K6" s="48">
        <f>tblDiscretionary[[#Totals],[Annual  ]]</f>
        <v>0</v>
      </c>
      <c r="L6" s="48"/>
      <c r="N6" s="15" t="s">
        <v>45</v>
      </c>
      <c r="O6" s="49">
        <f>tblSavings[[#Totals],[Annual  ]]</f>
        <v>1020</v>
      </c>
      <c r="P6" s="49"/>
      <c r="R6" s="15" t="s">
        <v>45</v>
      </c>
      <c r="S6" s="31"/>
      <c r="T6" s="31"/>
      <c r="U6" s="46">
        <f>tblSavings7[[#Totals],[Annual  ]]</f>
        <v>0</v>
      </c>
      <c r="V6" s="46"/>
    </row>
    <row r="7" spans="2:22" ht="16.5" customHeight="1" x14ac:dyDescent="0.2">
      <c r="B7" s="12"/>
      <c r="C7" s="12"/>
      <c r="D7" s="12"/>
      <c r="F7" s="12"/>
      <c r="G7" s="12"/>
      <c r="H7" s="12"/>
      <c r="J7" s="12"/>
      <c r="K7" s="12"/>
      <c r="L7" s="12"/>
      <c r="N7" s="12"/>
      <c r="O7" s="12"/>
      <c r="P7" s="12"/>
      <c r="R7" s="12"/>
      <c r="S7" s="12"/>
      <c r="T7" s="12"/>
      <c r="U7" s="12"/>
      <c r="V7" s="12"/>
    </row>
    <row r="8" spans="2:22" ht="16.5" customHeight="1" x14ac:dyDescent="0.2">
      <c r="B8" s="12"/>
      <c r="C8" s="12"/>
      <c r="D8" s="12"/>
      <c r="F8" s="12"/>
      <c r="G8" s="12"/>
      <c r="H8" s="12"/>
      <c r="J8" s="12"/>
      <c r="K8" s="12"/>
      <c r="L8" s="12"/>
      <c r="N8" s="12"/>
      <c r="O8" s="12"/>
      <c r="P8" s="12"/>
      <c r="R8" s="12"/>
      <c r="S8" s="12"/>
      <c r="T8" s="12"/>
      <c r="U8" s="12"/>
      <c r="V8" s="12"/>
    </row>
    <row r="9" spans="2:22" ht="16.5" customHeight="1" x14ac:dyDescent="0.2">
      <c r="B9" s="12"/>
      <c r="C9" s="12"/>
      <c r="D9" s="12"/>
      <c r="F9" s="12"/>
      <c r="G9" s="12"/>
      <c r="H9" s="12"/>
      <c r="J9" s="12"/>
      <c r="K9" s="12"/>
      <c r="L9" s="12"/>
      <c r="N9" s="12"/>
      <c r="O9" s="12"/>
      <c r="P9" s="12"/>
      <c r="R9" s="12"/>
      <c r="S9" s="12"/>
      <c r="T9" s="12"/>
      <c r="U9" s="12"/>
      <c r="V9" s="12"/>
    </row>
    <row r="10" spans="2:22" ht="16.5" customHeight="1" x14ac:dyDescent="0.2">
      <c r="B10" s="12"/>
      <c r="C10" s="12"/>
      <c r="D10" s="12"/>
      <c r="F10" s="12"/>
      <c r="G10" s="12"/>
      <c r="H10" s="12"/>
      <c r="J10" s="12"/>
      <c r="K10" s="12"/>
      <c r="L10" s="12"/>
      <c r="N10" s="12"/>
      <c r="O10" s="12"/>
      <c r="P10" s="12"/>
      <c r="R10" s="12"/>
      <c r="S10" s="12"/>
      <c r="T10" s="12"/>
      <c r="U10" s="12"/>
      <c r="V10" s="12"/>
    </row>
    <row r="11" spans="2:22" ht="16.5" customHeight="1" x14ac:dyDescent="0.2">
      <c r="B11" s="12"/>
      <c r="C11" s="12"/>
      <c r="D11" s="12"/>
      <c r="F11" s="12"/>
      <c r="G11" s="12"/>
      <c r="H11" s="12"/>
      <c r="J11" s="12"/>
      <c r="K11" s="12"/>
      <c r="L11" s="12"/>
      <c r="N11" s="12"/>
      <c r="O11" s="12"/>
      <c r="P11" s="12"/>
      <c r="R11" s="12"/>
      <c r="S11" s="12"/>
      <c r="T11" s="12"/>
      <c r="U11" s="12"/>
      <c r="V11" s="12"/>
    </row>
    <row r="12" spans="2:22" ht="16.5" customHeight="1" x14ac:dyDescent="0.2">
      <c r="B12" s="12"/>
      <c r="C12" s="12"/>
      <c r="D12" s="12"/>
      <c r="F12" s="12"/>
      <c r="G12" s="12"/>
      <c r="H12" s="12"/>
      <c r="J12" s="12"/>
      <c r="K12" s="12"/>
      <c r="L12" s="12"/>
      <c r="N12" s="12"/>
      <c r="O12" s="12"/>
      <c r="P12" s="12"/>
      <c r="R12" s="12"/>
      <c r="S12" s="12"/>
      <c r="T12" s="12"/>
      <c r="U12" s="12"/>
      <c r="V12" s="12"/>
    </row>
    <row r="13" spans="2:22" ht="16.5" customHeight="1" x14ac:dyDescent="0.2">
      <c r="B13" s="12"/>
      <c r="C13" s="12"/>
      <c r="D13" s="12"/>
      <c r="F13" s="12"/>
      <c r="G13" s="12"/>
      <c r="H13" s="12"/>
      <c r="J13" s="12"/>
      <c r="K13" s="12"/>
      <c r="L13" s="12"/>
      <c r="N13" s="12"/>
      <c r="O13" s="12"/>
      <c r="P13" s="12"/>
      <c r="R13" s="12"/>
      <c r="S13" s="12"/>
      <c r="T13" s="12"/>
      <c r="U13" s="12"/>
      <c r="V13" s="12"/>
    </row>
    <row r="14" spans="2:22" ht="16.5" customHeight="1" x14ac:dyDescent="0.2">
      <c r="B14" s="12"/>
      <c r="C14" s="12"/>
      <c r="D14" s="12"/>
      <c r="F14" s="12"/>
      <c r="G14" s="12"/>
      <c r="H14" s="12"/>
      <c r="J14" s="12"/>
      <c r="K14" s="12"/>
      <c r="L14" s="12"/>
      <c r="N14" s="12"/>
      <c r="O14" s="12"/>
      <c r="P14" s="12"/>
      <c r="R14" s="12"/>
      <c r="S14" s="12"/>
      <c r="T14" s="12"/>
      <c r="U14" s="12"/>
      <c r="V14" s="12"/>
    </row>
    <row r="15" spans="2:22" ht="16.5" customHeight="1" x14ac:dyDescent="0.2">
      <c r="B15" s="12"/>
      <c r="C15" s="12"/>
      <c r="D15" s="12"/>
      <c r="F15" s="12"/>
      <c r="G15" s="12"/>
      <c r="H15" s="12"/>
      <c r="J15" s="12"/>
      <c r="K15" s="12"/>
      <c r="L15" s="12"/>
      <c r="N15" s="12"/>
      <c r="O15" s="12"/>
      <c r="P15" s="12"/>
      <c r="R15" s="12"/>
      <c r="S15" s="12"/>
      <c r="T15" s="12"/>
      <c r="U15" s="12"/>
      <c r="V15" s="12"/>
    </row>
    <row r="16" spans="2:22" ht="16.5" customHeight="1" x14ac:dyDescent="0.2">
      <c r="B16" s="12"/>
      <c r="C16" s="12"/>
      <c r="D16" s="12"/>
      <c r="F16" s="12"/>
      <c r="G16" s="12"/>
      <c r="H16" s="12"/>
      <c r="J16" s="12"/>
      <c r="K16" s="12"/>
      <c r="L16" s="12"/>
      <c r="N16" s="12"/>
      <c r="O16" s="12"/>
      <c r="P16" s="12"/>
      <c r="R16" s="12"/>
      <c r="S16" s="12"/>
      <c r="T16" s="12"/>
      <c r="U16" s="12"/>
      <c r="V16" s="12"/>
    </row>
    <row r="17" spans="2:22" ht="16.5" customHeight="1" x14ac:dyDescent="0.2">
      <c r="B17" s="50"/>
      <c r="C17" s="50"/>
      <c r="D17" s="50"/>
      <c r="F17" s="12"/>
      <c r="G17" s="12"/>
      <c r="H17" s="12"/>
      <c r="J17" s="12"/>
      <c r="K17" s="12"/>
      <c r="L17" s="12"/>
      <c r="N17" s="12"/>
      <c r="O17" s="12"/>
      <c r="P17" s="12"/>
      <c r="R17" s="12"/>
      <c r="S17" s="12"/>
      <c r="T17" s="12"/>
      <c r="U17" s="12"/>
      <c r="V17" s="12"/>
    </row>
    <row r="18" spans="2:22" ht="16.5" customHeight="1" x14ac:dyDescent="0.2">
      <c r="B18" s="12"/>
      <c r="C18" s="12"/>
      <c r="D18" s="12"/>
      <c r="F18" s="12"/>
      <c r="G18" s="12"/>
      <c r="H18" s="12"/>
      <c r="J18" s="12"/>
      <c r="K18" s="12"/>
      <c r="L18" s="12"/>
      <c r="N18" s="12"/>
      <c r="O18" s="12"/>
      <c r="P18" s="12"/>
      <c r="R18" s="12"/>
      <c r="S18" s="12"/>
      <c r="T18" s="12"/>
      <c r="U18" s="12"/>
      <c r="V18" s="12"/>
    </row>
    <row r="19" spans="2:22" ht="16.5" customHeight="1" x14ac:dyDescent="0.2">
      <c r="B19" s="12"/>
      <c r="C19" s="12"/>
      <c r="D19" s="12"/>
      <c r="F19" s="12"/>
      <c r="G19" s="12"/>
      <c r="H19" s="12"/>
      <c r="J19" s="12"/>
      <c r="K19" s="12"/>
      <c r="L19" s="12"/>
      <c r="N19" s="12"/>
      <c r="O19" s="12"/>
      <c r="P19" s="12"/>
      <c r="R19" s="12"/>
      <c r="S19" s="12"/>
      <c r="T19" s="12"/>
      <c r="U19" s="12"/>
      <c r="V19" s="12"/>
    </row>
    <row r="20" spans="2:22" ht="16.5" customHeight="1" x14ac:dyDescent="0.2">
      <c r="B20" s="12"/>
      <c r="C20" s="12"/>
      <c r="D20" s="12"/>
      <c r="F20" s="12"/>
      <c r="G20" s="12"/>
      <c r="H20" s="12"/>
      <c r="J20" s="12"/>
      <c r="K20" s="12"/>
      <c r="L20" s="12"/>
      <c r="N20" s="12"/>
      <c r="O20" s="12"/>
      <c r="P20" s="12"/>
      <c r="R20" s="12"/>
      <c r="S20" s="12"/>
      <c r="T20" s="12"/>
      <c r="U20" s="12"/>
      <c r="V20" s="12"/>
    </row>
    <row r="21" spans="2:22" ht="16.5" customHeight="1" x14ac:dyDescent="0.2">
      <c r="B21" s="12"/>
      <c r="C21" s="12"/>
      <c r="D21" s="12"/>
      <c r="F21" s="12"/>
      <c r="G21" s="12"/>
      <c r="H21" s="12"/>
      <c r="J21" s="12"/>
      <c r="K21" s="12"/>
      <c r="L21" s="12"/>
      <c r="N21" s="12"/>
      <c r="O21" s="12"/>
      <c r="P21" s="12"/>
      <c r="R21" s="12"/>
      <c r="S21" s="12"/>
      <c r="T21" s="12"/>
      <c r="U21" s="12"/>
      <c r="V21" s="12"/>
    </row>
    <row r="22" spans="2:22" ht="16.5" customHeight="1" x14ac:dyDescent="0.2">
      <c r="B22" s="12"/>
      <c r="C22" s="12"/>
      <c r="D22" s="12"/>
      <c r="F22" s="12"/>
      <c r="G22" s="12"/>
      <c r="H22" s="12"/>
      <c r="J22" s="12"/>
      <c r="K22" s="12"/>
      <c r="L22" s="12"/>
      <c r="N22" s="12"/>
      <c r="O22" s="12"/>
      <c r="P22" s="12"/>
      <c r="R22" s="12"/>
      <c r="S22" s="12"/>
      <c r="T22" s="12"/>
      <c r="U22" s="12"/>
      <c r="V22" s="12"/>
    </row>
    <row r="23" spans="2:22" ht="16.5" customHeight="1" x14ac:dyDescent="0.2">
      <c r="B23" s="12"/>
      <c r="C23" s="12"/>
      <c r="D23" s="12"/>
      <c r="F23" s="12"/>
      <c r="G23" s="12"/>
      <c r="H23" s="12"/>
      <c r="J23" s="12"/>
      <c r="K23" s="12"/>
      <c r="L23" s="12"/>
      <c r="N23" s="12"/>
      <c r="O23" s="12"/>
      <c r="P23" s="12"/>
      <c r="R23" s="12"/>
      <c r="S23" s="12"/>
      <c r="T23" s="12"/>
      <c r="U23" s="12"/>
      <c r="V23" s="12"/>
    </row>
    <row r="24" spans="2:22" ht="16.5" customHeight="1" x14ac:dyDescent="0.2">
      <c r="B24" s="12"/>
      <c r="C24" s="12"/>
      <c r="D24" s="12"/>
      <c r="F24" s="12"/>
      <c r="G24" s="12"/>
      <c r="H24" s="12"/>
      <c r="J24" s="12"/>
      <c r="K24" s="12"/>
      <c r="L24" s="12"/>
      <c r="N24" s="12"/>
      <c r="O24" s="12"/>
      <c r="P24" s="12"/>
      <c r="R24" s="12"/>
      <c r="S24" s="12"/>
      <c r="T24" s="12"/>
      <c r="U24" s="12"/>
      <c r="V24" s="12"/>
    </row>
    <row r="25" spans="2:22" ht="16.5" customHeight="1" x14ac:dyDescent="0.2">
      <c r="B25" s="12"/>
      <c r="C25" s="12"/>
      <c r="D25" s="12"/>
      <c r="F25" s="12"/>
      <c r="G25" s="12"/>
      <c r="H25" s="12"/>
      <c r="J25" s="12"/>
      <c r="K25" s="12"/>
      <c r="L25" s="12"/>
      <c r="N25" s="12"/>
      <c r="O25" s="12"/>
      <c r="P25" s="12"/>
      <c r="R25" s="12"/>
      <c r="S25" s="12"/>
      <c r="T25" s="12"/>
      <c r="U25" s="12"/>
      <c r="V25" s="12"/>
    </row>
    <row r="26" spans="2:22" ht="16.5" customHeight="1" x14ac:dyDescent="0.2">
      <c r="B26" s="27" t="s">
        <v>47</v>
      </c>
      <c r="C26" s="48">
        <f>tblIncome[[#Totals],[Monthly ]]</f>
        <v>4000</v>
      </c>
      <c r="D26" s="48"/>
      <c r="F26" s="27" t="s">
        <v>47</v>
      </c>
      <c r="G26" s="48">
        <f>tblExpenses[[#Totals],[Monthly ]]</f>
        <v>499.5</v>
      </c>
      <c r="H26" s="48"/>
      <c r="J26" s="27" t="s">
        <v>47</v>
      </c>
      <c r="K26" s="48">
        <f>tblDiscretionary[[#Totals],[Monthly ]]</f>
        <v>0</v>
      </c>
      <c r="L26" s="48"/>
      <c r="N26" s="10" t="s">
        <v>47</v>
      </c>
      <c r="O26" s="49">
        <f>tblSavings[[#Totals],[Monthly ]]</f>
        <v>85</v>
      </c>
      <c r="P26" s="49"/>
      <c r="R26" s="10" t="s">
        <v>47</v>
      </c>
      <c r="S26" s="31"/>
      <c r="T26" s="31"/>
      <c r="U26" s="31"/>
      <c r="V26" s="31">
        <f>tblSavings7[[#Totals],[Monthly ]]</f>
        <v>0</v>
      </c>
    </row>
    <row r="27" spans="2:22" ht="16.5" customHeight="1" x14ac:dyDescent="0.2">
      <c r="B27" s="24"/>
      <c r="C27" s="25"/>
      <c r="D27" s="25"/>
      <c r="E27" s="26"/>
      <c r="F27" s="24"/>
      <c r="G27" s="25"/>
      <c r="H27" s="25"/>
      <c r="I27" s="26"/>
      <c r="J27" s="24"/>
      <c r="K27" s="25"/>
      <c r="L27" s="25"/>
      <c r="N27" s="10"/>
      <c r="O27" s="11"/>
      <c r="P27" s="11"/>
      <c r="R27" s="10"/>
      <c r="S27" s="31"/>
      <c r="T27" s="31"/>
      <c r="U27" s="31"/>
      <c r="V27" s="31"/>
    </row>
    <row r="29" spans="2:22" ht="16.5" customHeight="1" x14ac:dyDescent="0.2">
      <c r="B29" s="22" t="s">
        <v>0</v>
      </c>
      <c r="C29" s="16" t="s">
        <v>60</v>
      </c>
      <c r="D29" s="16" t="s">
        <v>59</v>
      </c>
      <c r="F29" s="22" t="s">
        <v>111</v>
      </c>
      <c r="G29" s="16" t="s">
        <v>60</v>
      </c>
      <c r="H29" s="16" t="s">
        <v>59</v>
      </c>
      <c r="J29" s="22" t="s">
        <v>110</v>
      </c>
      <c r="K29" s="16" t="s">
        <v>60</v>
      </c>
      <c r="L29" s="16" t="s">
        <v>59</v>
      </c>
      <c r="N29" s="22" t="s">
        <v>35</v>
      </c>
      <c r="O29" s="16" t="s">
        <v>60</v>
      </c>
      <c r="P29" s="16" t="s">
        <v>59</v>
      </c>
      <c r="R29" s="22" t="s">
        <v>123</v>
      </c>
      <c r="S29" t="s">
        <v>133</v>
      </c>
      <c r="T29" t="s">
        <v>134</v>
      </c>
      <c r="U29" s="16" t="s">
        <v>60</v>
      </c>
      <c r="V29" s="16" t="s">
        <v>59</v>
      </c>
    </row>
    <row r="30" spans="2:22" ht="16.5" customHeight="1" x14ac:dyDescent="0.2">
      <c r="B30" s="23" t="s">
        <v>73</v>
      </c>
      <c r="C30" s="21">
        <f>tblIncome[[#This Row],[Monthly ]]*12</f>
        <v>48000</v>
      </c>
      <c r="D30" s="38">
        <v>4000</v>
      </c>
      <c r="F30" s="35" t="s">
        <v>82</v>
      </c>
      <c r="G30" s="21">
        <f>tblExpenses[[#This Row],[Monthly ]]*12</f>
        <v>0</v>
      </c>
      <c r="H30" s="38">
        <v>0</v>
      </c>
      <c r="J30" s="23" t="s">
        <v>112</v>
      </c>
      <c r="K30" s="21">
        <f>tblDiscretionary[[#This Row],[Monthly ]]*12</f>
        <v>0</v>
      </c>
      <c r="L30" s="38">
        <v>0</v>
      </c>
      <c r="N30" s="23" t="s">
        <v>35</v>
      </c>
      <c r="O30" s="21">
        <f>tblSavings[[#This Row],[Monthly ]]*12</f>
        <v>0</v>
      </c>
      <c r="P30" s="38"/>
      <c r="R30" s="23" t="s">
        <v>124</v>
      </c>
      <c r="S30" s="39">
        <v>7.0000000000000007E-2</v>
      </c>
      <c r="T30" s="37">
        <v>0</v>
      </c>
      <c r="U30" s="21">
        <f>tblSavings7[[#This Row],[Monthly ]]*12</f>
        <v>0</v>
      </c>
      <c r="V30" s="38">
        <v>0</v>
      </c>
    </row>
    <row r="31" spans="2:22" ht="16.5" customHeight="1" x14ac:dyDescent="0.2">
      <c r="B31" s="23" t="s">
        <v>74</v>
      </c>
      <c r="C31" s="21">
        <f>tblIncome[[#This Row],[Monthly ]]*12</f>
        <v>0</v>
      </c>
      <c r="D31" s="38">
        <v>0</v>
      </c>
      <c r="F31" s="35" t="s">
        <v>83</v>
      </c>
      <c r="G31" s="21">
        <f>tblExpenses[[#This Row],[Monthly ]]*12</f>
        <v>0</v>
      </c>
      <c r="H31" s="38">
        <v>0</v>
      </c>
      <c r="J31" s="23" t="s">
        <v>113</v>
      </c>
      <c r="K31" s="21">
        <f>tblDiscretionary[[#This Row],[Monthly ]]*12</f>
        <v>0</v>
      </c>
      <c r="L31" s="38">
        <v>0</v>
      </c>
      <c r="N31" s="23" t="s">
        <v>46</v>
      </c>
      <c r="O31" s="21">
        <f>tblSavings[[#This Row],[Monthly ]]*12</f>
        <v>0</v>
      </c>
      <c r="P31" s="38">
        <v>0</v>
      </c>
      <c r="R31" s="23" t="s">
        <v>125</v>
      </c>
      <c r="S31" s="39">
        <v>7.0000000000000007E-2</v>
      </c>
      <c r="T31" s="37">
        <v>0</v>
      </c>
      <c r="U31" s="21">
        <f>tblSavings7[[#This Row],[Monthly ]]*12</f>
        <v>0</v>
      </c>
      <c r="V31" s="38">
        <v>0</v>
      </c>
    </row>
    <row r="32" spans="2:22" ht="16.5" customHeight="1" x14ac:dyDescent="0.2">
      <c r="B32" s="23" t="s">
        <v>75</v>
      </c>
      <c r="C32" s="21">
        <f>tblIncome[[#This Row],[Monthly ]]*12</f>
        <v>0</v>
      </c>
      <c r="D32" s="38">
        <v>0</v>
      </c>
      <c r="F32" s="35" t="s">
        <v>81</v>
      </c>
      <c r="G32" s="21">
        <f>tblExpenses[[#This Row],[Monthly ]]*12</f>
        <v>0</v>
      </c>
      <c r="H32" s="38">
        <v>0</v>
      </c>
      <c r="J32" s="35" t="s">
        <v>114</v>
      </c>
      <c r="K32" s="21">
        <f>tblDiscretionary[[#This Row],[Monthly ]]*12</f>
        <v>0</v>
      </c>
      <c r="L32" s="38">
        <v>0</v>
      </c>
      <c r="N32" s="23" t="s">
        <v>122</v>
      </c>
      <c r="O32" s="21">
        <f>tblSavings[[#This Row],[Monthly ]]*12</f>
        <v>1020</v>
      </c>
      <c r="P32" s="38">
        <v>85</v>
      </c>
      <c r="R32" s="23" t="s">
        <v>126</v>
      </c>
      <c r="S32" s="39">
        <v>0.19</v>
      </c>
      <c r="T32" s="37">
        <v>0</v>
      </c>
      <c r="U32" s="21">
        <f>tblSavings7[[#This Row],[Monthly ]]*12</f>
        <v>0</v>
      </c>
      <c r="V32" s="38">
        <v>0</v>
      </c>
    </row>
    <row r="33" spans="2:22" ht="16.5" customHeight="1" x14ac:dyDescent="0.2">
      <c r="B33" s="23" t="s">
        <v>76</v>
      </c>
      <c r="C33" s="21">
        <f>tblIncome[[#This Row],[Monthly ]]*12</f>
        <v>0</v>
      </c>
      <c r="D33" s="38">
        <v>0</v>
      </c>
      <c r="F33" s="35" t="s">
        <v>94</v>
      </c>
      <c r="G33" s="21">
        <f>tblExpenses[[#This Row],[Monthly ]]*12</f>
        <v>0</v>
      </c>
      <c r="H33" s="38">
        <v>0</v>
      </c>
      <c r="J33" s="23" t="s">
        <v>28</v>
      </c>
      <c r="K33" s="21">
        <f>tblDiscretionary[[#This Row],[Monthly ]]*12</f>
        <v>0</v>
      </c>
      <c r="L33" s="38">
        <v>0</v>
      </c>
      <c r="N33" s="23" t="s">
        <v>4</v>
      </c>
      <c r="O33" s="21">
        <f>tblSavings[[#This Row],[Monthly ]]*12</f>
        <v>0</v>
      </c>
      <c r="P33" s="38">
        <v>0</v>
      </c>
      <c r="R33" s="23" t="s">
        <v>127</v>
      </c>
      <c r="S33" s="39">
        <v>0.21</v>
      </c>
      <c r="T33" s="37">
        <v>0</v>
      </c>
      <c r="U33" s="21">
        <f>tblSavings7[[#This Row],[Monthly ]]*12</f>
        <v>0</v>
      </c>
      <c r="V33" s="38">
        <v>0</v>
      </c>
    </row>
    <row r="34" spans="2:22" ht="16.5" customHeight="1" x14ac:dyDescent="0.2">
      <c r="B34" s="23" t="s">
        <v>69</v>
      </c>
      <c r="C34" s="21">
        <f>tblIncome[[#This Row],[Monthly ]]*12</f>
        <v>0</v>
      </c>
      <c r="D34" s="38">
        <v>0</v>
      </c>
      <c r="F34" s="35" t="s">
        <v>84</v>
      </c>
      <c r="G34" s="21">
        <f>tblExpenses[[#This Row],[Monthly ]]*12</f>
        <v>0</v>
      </c>
      <c r="H34" s="38">
        <v>0</v>
      </c>
      <c r="J34" s="35" t="s">
        <v>26</v>
      </c>
      <c r="K34" s="21">
        <f>tblDiscretionary[[#This Row],[Monthly ]]*12</f>
        <v>0</v>
      </c>
      <c r="L34" s="38">
        <v>0</v>
      </c>
      <c r="N34" s="23" t="s">
        <v>3</v>
      </c>
      <c r="O34" s="21">
        <f>tblSavings[[#This Row],[Monthly ]]*12</f>
        <v>0</v>
      </c>
      <c r="P34" s="38">
        <v>0</v>
      </c>
      <c r="R34" s="23" t="s">
        <v>128</v>
      </c>
      <c r="S34" s="39">
        <v>0.2</v>
      </c>
      <c r="T34" s="37">
        <v>0</v>
      </c>
      <c r="U34" s="21">
        <f>tblSavings7[[#This Row],[Monthly ]]*12</f>
        <v>0</v>
      </c>
      <c r="V34" s="38">
        <v>0</v>
      </c>
    </row>
    <row r="35" spans="2:22" ht="16.5" customHeight="1" x14ac:dyDescent="0.2">
      <c r="B35" s="23" t="s">
        <v>70</v>
      </c>
      <c r="C35" s="21">
        <f>tblIncome[[#This Row],[Monthly ]]*12</f>
        <v>0</v>
      </c>
      <c r="D35" s="38">
        <v>0</v>
      </c>
      <c r="F35" s="35" t="s">
        <v>85</v>
      </c>
      <c r="G35" s="21">
        <f>tblExpenses[[#This Row],[Monthly ]]*12</f>
        <v>0</v>
      </c>
      <c r="H35" s="38">
        <v>0</v>
      </c>
      <c r="J35" s="23" t="s">
        <v>115</v>
      </c>
      <c r="K35" s="21">
        <f>tblDiscretionary[[#This Row],[Monthly ]]*12</f>
        <v>0</v>
      </c>
      <c r="L35" s="38">
        <v>0</v>
      </c>
      <c r="N35" s="35" t="s">
        <v>23</v>
      </c>
      <c r="O35" s="21">
        <f>tblSavings[[#This Row],[Monthly ]]*12</f>
        <v>0</v>
      </c>
      <c r="P35" s="38">
        <v>0</v>
      </c>
      <c r="R35" s="35" t="s">
        <v>129</v>
      </c>
      <c r="S35" s="39"/>
      <c r="T35" s="37">
        <v>0</v>
      </c>
      <c r="U35" s="36">
        <f>tblSavings7[[#This Row],[Monthly ]]*12</f>
        <v>0</v>
      </c>
      <c r="V35" s="38">
        <v>0</v>
      </c>
    </row>
    <row r="36" spans="2:22" ht="16.5" customHeight="1" x14ac:dyDescent="0.2">
      <c r="B36" s="23" t="s">
        <v>71</v>
      </c>
      <c r="C36" s="21">
        <f>tblIncome[[#This Row],[Monthly ]]*12</f>
        <v>0</v>
      </c>
      <c r="D36" s="38">
        <v>0</v>
      </c>
      <c r="F36" s="35" t="s">
        <v>86</v>
      </c>
      <c r="G36" s="21">
        <f>tblExpenses[[#This Row],[Monthly ]]*12</f>
        <v>0</v>
      </c>
      <c r="H36" s="38">
        <v>0</v>
      </c>
      <c r="J36" s="23" t="s">
        <v>27</v>
      </c>
      <c r="K36" s="21">
        <f>tblDiscretionary[[#This Row],[Monthly ]]*12</f>
        <v>0</v>
      </c>
      <c r="L36" s="38">
        <v>0</v>
      </c>
      <c r="N36" s="35" t="s">
        <v>34</v>
      </c>
      <c r="O36" s="21">
        <f>tblSavings[[#This Row],[Monthly ]]*12</f>
        <v>0</v>
      </c>
      <c r="P36" s="38">
        <v>0</v>
      </c>
      <c r="R36" s="35" t="s">
        <v>130</v>
      </c>
      <c r="S36" s="39"/>
      <c r="T36" s="37">
        <v>0</v>
      </c>
      <c r="U36" s="36">
        <f>tblSavings7[[#This Row],[Monthly ]]*12</f>
        <v>0</v>
      </c>
      <c r="V36" s="38">
        <v>0</v>
      </c>
    </row>
    <row r="37" spans="2:22" ht="16.5" customHeight="1" x14ac:dyDescent="0.2">
      <c r="B37" s="23" t="s">
        <v>72</v>
      </c>
      <c r="C37" s="21">
        <f>tblIncome[[#This Row],[Monthly ]]*12</f>
        <v>0</v>
      </c>
      <c r="D37" s="38">
        <v>0</v>
      </c>
      <c r="F37" s="35" t="s">
        <v>87</v>
      </c>
      <c r="G37" s="21">
        <f>tblExpenses[[#This Row],[Monthly ]]*12</f>
        <v>0</v>
      </c>
      <c r="H37" s="38">
        <v>0</v>
      </c>
      <c r="J37" s="23" t="s">
        <v>116</v>
      </c>
      <c r="K37" s="21">
        <f>tblDiscretionary[[#This Row],[Monthly ]]*12</f>
        <v>0</v>
      </c>
      <c r="L37" s="38">
        <v>0</v>
      </c>
      <c r="N37" s="23" t="s">
        <v>24</v>
      </c>
      <c r="O37" s="21">
        <f>SUBTOTAL(109,tblSavings[[Annual  ]])</f>
        <v>1020</v>
      </c>
      <c r="P37" s="21">
        <f>SUBTOTAL(109,tblSavings[[Monthly ]])</f>
        <v>85</v>
      </c>
      <c r="R37" s="35" t="s">
        <v>131</v>
      </c>
      <c r="S37" s="39"/>
      <c r="T37" s="37">
        <v>0</v>
      </c>
      <c r="U37" s="36">
        <f>tblSavings7[[#This Row],[Monthly ]]*12</f>
        <v>0</v>
      </c>
      <c r="V37" s="38">
        <v>0</v>
      </c>
    </row>
    <row r="38" spans="2:22" ht="16.5" customHeight="1" x14ac:dyDescent="0.2">
      <c r="B38" s="23" t="s">
        <v>77</v>
      </c>
      <c r="C38" s="21">
        <f>tblIncome[[#This Row],[Monthly ]]*12</f>
        <v>0</v>
      </c>
      <c r="D38" s="38">
        <v>0</v>
      </c>
      <c r="F38" s="35" t="s">
        <v>88</v>
      </c>
      <c r="G38" s="21">
        <f>tblExpenses[[#This Row],[Monthly ]]*12</f>
        <v>0</v>
      </c>
      <c r="H38" s="38">
        <v>0</v>
      </c>
      <c r="J38" s="23" t="s">
        <v>4</v>
      </c>
      <c r="K38" s="21">
        <f>tblDiscretionary[[#This Row],[Monthly ]]*12</f>
        <v>0</v>
      </c>
      <c r="L38" s="38">
        <v>0</v>
      </c>
      <c r="R38" s="35" t="s">
        <v>132</v>
      </c>
      <c r="S38" s="39"/>
      <c r="T38" s="37">
        <v>0</v>
      </c>
      <c r="U38" s="36">
        <f>tblSavings7[[#This Row],[Monthly ]]*12</f>
        <v>0</v>
      </c>
      <c r="V38" s="38">
        <v>0</v>
      </c>
    </row>
    <row r="39" spans="2:22" ht="16.5" customHeight="1" x14ac:dyDescent="0.2">
      <c r="B39" s="23" t="s">
        <v>24</v>
      </c>
      <c r="C39" s="21">
        <f>SUBTOTAL(109,tblIncome[[Annual  ]])</f>
        <v>48000</v>
      </c>
      <c r="D39" s="21">
        <f>SUBTOTAL(109,tblIncome[[Monthly ]])</f>
        <v>4000</v>
      </c>
      <c r="F39" s="35" t="s">
        <v>90</v>
      </c>
      <c r="G39" s="21">
        <f>tblExpenses[[#This Row],[Monthly ]]*12</f>
        <v>0</v>
      </c>
      <c r="H39" s="38">
        <v>0</v>
      </c>
      <c r="J39" s="23" t="s">
        <v>3</v>
      </c>
      <c r="K39" s="21">
        <f>tblDiscretionary[[#This Row],[Monthly ]]*12</f>
        <v>0</v>
      </c>
      <c r="L39" s="38">
        <v>0</v>
      </c>
      <c r="R39" s="35" t="s">
        <v>4</v>
      </c>
      <c r="S39" s="39"/>
      <c r="T39" s="37">
        <v>0</v>
      </c>
      <c r="U39" s="36">
        <f>tblSavings7[[#This Row],[Monthly ]]*12</f>
        <v>0</v>
      </c>
      <c r="V39" s="38">
        <v>0</v>
      </c>
    </row>
    <row r="40" spans="2:22" ht="16.5" customHeight="1" x14ac:dyDescent="0.2">
      <c r="F40" s="35" t="s">
        <v>105</v>
      </c>
      <c r="G40" s="21">
        <f>tblExpenses[[#This Row],[Monthly ]]*12</f>
        <v>0</v>
      </c>
      <c r="H40" s="38">
        <v>0</v>
      </c>
      <c r="J40" s="35" t="s">
        <v>23</v>
      </c>
      <c r="K40" s="21">
        <f>tblDiscretionary[[#This Row],[Monthly ]]*12</f>
        <v>0</v>
      </c>
      <c r="L40" s="38">
        <v>0</v>
      </c>
      <c r="R40" s="35" t="s">
        <v>3</v>
      </c>
      <c r="S40" s="39"/>
      <c r="T40" s="37">
        <v>0</v>
      </c>
      <c r="U40" s="36">
        <f>tblSavings7[[#This Row],[Monthly ]]*12</f>
        <v>0</v>
      </c>
      <c r="V40" s="38">
        <v>0</v>
      </c>
    </row>
    <row r="41" spans="2:22" ht="16.5" customHeight="1" x14ac:dyDescent="0.2">
      <c r="F41" s="35" t="s">
        <v>102</v>
      </c>
      <c r="G41" s="21">
        <f>tblExpenses[[#This Row],[Monthly ]]*12</f>
        <v>0</v>
      </c>
      <c r="H41" s="38">
        <v>0</v>
      </c>
      <c r="J41" s="35" t="s">
        <v>34</v>
      </c>
      <c r="K41" s="21">
        <f>tblDiscretionary[[#This Row],[Monthly ]]*12</f>
        <v>0</v>
      </c>
      <c r="L41" s="38">
        <v>0</v>
      </c>
      <c r="R41" s="35" t="s">
        <v>23</v>
      </c>
      <c r="S41" s="39"/>
      <c r="T41" s="37">
        <v>0</v>
      </c>
      <c r="U41" s="36">
        <f>tblSavings7[[#This Row],[Monthly ]]*12</f>
        <v>0</v>
      </c>
      <c r="V41" s="38">
        <v>0</v>
      </c>
    </row>
    <row r="42" spans="2:22" ht="16.5" customHeight="1" x14ac:dyDescent="0.2">
      <c r="F42" s="35" t="s">
        <v>103</v>
      </c>
      <c r="G42" s="21">
        <f>tblExpenses[[#This Row],[Monthly ]]*12</f>
        <v>0</v>
      </c>
      <c r="H42" s="38">
        <v>0</v>
      </c>
      <c r="J42" s="23" t="s">
        <v>24</v>
      </c>
      <c r="K42" s="21">
        <f>SUBTOTAL(109,tblDiscretionary[[Annual  ]])</f>
        <v>0</v>
      </c>
      <c r="L42" s="21">
        <f>SUBTOTAL(109,tblDiscretionary[[Monthly ]])</f>
        <v>0</v>
      </c>
      <c r="R42" s="35" t="s">
        <v>34</v>
      </c>
      <c r="S42" s="39"/>
      <c r="T42" s="37">
        <v>0</v>
      </c>
      <c r="U42" s="36">
        <f>tblSavings7[[#This Row],[Monthly ]]*12</f>
        <v>0</v>
      </c>
      <c r="V42" s="38">
        <v>0</v>
      </c>
    </row>
    <row r="43" spans="2:22" ht="16.5" customHeight="1" x14ac:dyDescent="0.2">
      <c r="F43" s="35" t="s">
        <v>104</v>
      </c>
      <c r="G43" s="21">
        <f>tblExpenses[[#This Row],[Monthly ]]*12</f>
        <v>0</v>
      </c>
      <c r="H43" s="38">
        <v>0</v>
      </c>
      <c r="R43" s="23" t="s">
        <v>24</v>
      </c>
      <c r="S43" s="21"/>
      <c r="T43" s="21">
        <f>SUBTOTAL(109,tblSavings7[Total Owed])</f>
        <v>0</v>
      </c>
      <c r="U43" s="36">
        <f>SUBTOTAL(109,tblSavings7[[Annual  ]])</f>
        <v>0</v>
      </c>
      <c r="V43" s="36">
        <f>SUBTOTAL(109,tblSavings7[[Monthly ]])</f>
        <v>0</v>
      </c>
    </row>
    <row r="44" spans="2:22" ht="16.5" customHeight="1" x14ac:dyDescent="0.2">
      <c r="F44" s="35" t="s">
        <v>78</v>
      </c>
      <c r="G44" s="21">
        <f>tblExpenses[[#This Row],[Monthly ]]*12</f>
        <v>0</v>
      </c>
      <c r="H44" s="38">
        <v>0</v>
      </c>
      <c r="S44" s="34"/>
    </row>
    <row r="45" spans="2:22" ht="16.5" customHeight="1" x14ac:dyDescent="0.2">
      <c r="F45" s="35" t="s">
        <v>79</v>
      </c>
      <c r="G45" s="21">
        <f>tblExpenses[[#This Row],[Monthly ]]*12</f>
        <v>0</v>
      </c>
      <c r="H45" s="38">
        <v>0</v>
      </c>
    </row>
    <row r="46" spans="2:22" ht="16.5" customHeight="1" x14ac:dyDescent="0.2">
      <c r="F46" s="35" t="s">
        <v>80</v>
      </c>
      <c r="G46" s="21">
        <f>tblExpenses[[#This Row],[Monthly ]]*12</f>
        <v>0</v>
      </c>
      <c r="H46" s="38">
        <v>0</v>
      </c>
      <c r="O46" s="34"/>
    </row>
    <row r="47" spans="2:22" ht="16.5" customHeight="1" x14ac:dyDescent="0.2">
      <c r="F47" s="35" t="s">
        <v>89</v>
      </c>
      <c r="G47" s="21">
        <f>tblExpenses[[#This Row],[Monthly ]]*12</f>
        <v>0</v>
      </c>
      <c r="H47" s="38">
        <v>0</v>
      </c>
    </row>
    <row r="48" spans="2:22" ht="16.5" customHeight="1" x14ac:dyDescent="0.2">
      <c r="F48" s="35" t="s">
        <v>106</v>
      </c>
      <c r="G48" s="21">
        <f>tblExpenses[[#This Row],[Monthly ]]*12</f>
        <v>0</v>
      </c>
      <c r="H48" s="38">
        <v>0</v>
      </c>
    </row>
    <row r="49" spans="6:8" ht="16.5" customHeight="1" x14ac:dyDescent="0.2">
      <c r="F49" s="35" t="s">
        <v>107</v>
      </c>
      <c r="G49" s="21">
        <f>tblExpenses[[#This Row],[Monthly ]]*12</f>
        <v>0</v>
      </c>
      <c r="H49" s="38">
        <v>0</v>
      </c>
    </row>
    <row r="50" spans="6:8" ht="16.5" customHeight="1" x14ac:dyDescent="0.2">
      <c r="F50" s="35" t="s">
        <v>108</v>
      </c>
      <c r="G50" s="21">
        <f>tblExpenses[[#This Row],[Monthly ]]*12</f>
        <v>0</v>
      </c>
      <c r="H50" s="38">
        <v>0</v>
      </c>
    </row>
    <row r="51" spans="6:8" ht="16.5" customHeight="1" x14ac:dyDescent="0.2">
      <c r="F51" s="35" t="s">
        <v>109</v>
      </c>
      <c r="G51" s="21">
        <f>tblExpenses[[#This Row],[Monthly ]]*12</f>
        <v>0</v>
      </c>
      <c r="H51" s="38">
        <v>0</v>
      </c>
    </row>
    <row r="52" spans="6:8" ht="16.5" customHeight="1" x14ac:dyDescent="0.2">
      <c r="F52" s="35" t="s">
        <v>96</v>
      </c>
      <c r="G52" s="21">
        <f>tblExpenses[[#This Row],[Monthly ]]*12</f>
        <v>0</v>
      </c>
      <c r="H52" s="38">
        <v>0</v>
      </c>
    </row>
    <row r="53" spans="6:8" ht="16.5" customHeight="1" x14ac:dyDescent="0.2">
      <c r="F53" s="35" t="s">
        <v>97</v>
      </c>
      <c r="G53" s="21">
        <f>tblExpenses[[#This Row],[Monthly ]]*12</f>
        <v>0</v>
      </c>
      <c r="H53" s="38">
        <v>0</v>
      </c>
    </row>
    <row r="54" spans="6:8" ht="16.5" customHeight="1" x14ac:dyDescent="0.2">
      <c r="F54" s="35" t="s">
        <v>99</v>
      </c>
      <c r="G54" s="21">
        <f>tblExpenses[[#This Row],[Monthly ]]*12</f>
        <v>0</v>
      </c>
      <c r="H54" s="38">
        <v>0</v>
      </c>
    </row>
    <row r="55" spans="6:8" ht="16.5" customHeight="1" x14ac:dyDescent="0.2">
      <c r="F55" s="35" t="s">
        <v>100</v>
      </c>
      <c r="G55" s="21">
        <f>tblExpenses[[#This Row],[Monthly ]]*12</f>
        <v>0</v>
      </c>
      <c r="H55" s="38">
        <v>0</v>
      </c>
    </row>
    <row r="56" spans="6:8" ht="16.5" customHeight="1" x14ac:dyDescent="0.2">
      <c r="F56" s="23" t="s">
        <v>98</v>
      </c>
      <c r="G56" s="21">
        <f>tblExpenses[[#This Row],[Monthly ]]*12</f>
        <v>0</v>
      </c>
      <c r="H56" s="38">
        <v>0</v>
      </c>
    </row>
    <row r="57" spans="6:8" ht="16.5" customHeight="1" x14ac:dyDescent="0.2">
      <c r="F57" s="35" t="s">
        <v>95</v>
      </c>
      <c r="G57" s="21">
        <f>tblExpenses[[#This Row],[Monthly ]]*12</f>
        <v>0</v>
      </c>
      <c r="H57" s="38">
        <v>0</v>
      </c>
    </row>
    <row r="58" spans="6:8" ht="16.5" customHeight="1" x14ac:dyDescent="0.2">
      <c r="F58" s="35" t="s">
        <v>101</v>
      </c>
      <c r="G58" s="21">
        <f>tblExpenses[[#This Row],[Monthly ]]*12</f>
        <v>0</v>
      </c>
      <c r="H58" s="38">
        <v>0</v>
      </c>
    </row>
    <row r="59" spans="6:8" ht="16.5" customHeight="1" x14ac:dyDescent="0.2">
      <c r="F59" s="35" t="s">
        <v>91</v>
      </c>
      <c r="G59" s="21">
        <f>tblExpenses[[#This Row],[Monthly ]]*12</f>
        <v>0</v>
      </c>
      <c r="H59" s="38">
        <v>0</v>
      </c>
    </row>
    <row r="60" spans="6:8" ht="16.5" customHeight="1" x14ac:dyDescent="0.2">
      <c r="F60" s="35" t="s">
        <v>92</v>
      </c>
      <c r="G60" s="21">
        <f>tblExpenses[[#This Row],[Monthly ]]*12</f>
        <v>0</v>
      </c>
      <c r="H60" s="38">
        <v>0</v>
      </c>
    </row>
    <row r="61" spans="6:8" ht="16.5" customHeight="1" x14ac:dyDescent="0.2">
      <c r="F61" s="23" t="s">
        <v>93</v>
      </c>
      <c r="G61" s="21">
        <f>tblExpenses[[#This Row],[Monthly ]]*12</f>
        <v>0</v>
      </c>
      <c r="H61" s="38">
        <v>0</v>
      </c>
    </row>
    <row r="62" spans="6:8" ht="16.5" customHeight="1" x14ac:dyDescent="0.2">
      <c r="F62" s="35" t="s">
        <v>140</v>
      </c>
      <c r="G62" s="21">
        <f>tblExpenses[[#This Row],[Monthly ]]*12</f>
        <v>5160</v>
      </c>
      <c r="H62" s="38">
        <v>430</v>
      </c>
    </row>
    <row r="63" spans="6:8" ht="16.5" customHeight="1" x14ac:dyDescent="0.2">
      <c r="F63" s="35" t="s">
        <v>143</v>
      </c>
      <c r="G63" s="21">
        <f>tblExpenses[[#This Row],[Monthly ]]*12</f>
        <v>834</v>
      </c>
      <c r="H63" s="38">
        <v>69.5</v>
      </c>
    </row>
    <row r="64" spans="6:8" ht="16.5" customHeight="1" x14ac:dyDescent="0.2">
      <c r="F64" s="35" t="s">
        <v>4</v>
      </c>
      <c r="G64" s="36">
        <f>tblExpenses[[#This Row],[Monthly ]]*12</f>
        <v>0</v>
      </c>
      <c r="H64" s="38">
        <v>0</v>
      </c>
    </row>
    <row r="65" spans="6:8" ht="16.5" customHeight="1" x14ac:dyDescent="0.2">
      <c r="F65" s="23" t="s">
        <v>3</v>
      </c>
      <c r="G65" s="36">
        <f>tblExpenses[[#This Row],[Monthly ]]*12</f>
        <v>0</v>
      </c>
      <c r="H65" s="38">
        <v>0</v>
      </c>
    </row>
    <row r="66" spans="6:8" ht="16.5" customHeight="1" x14ac:dyDescent="0.2">
      <c r="F66" s="35" t="s">
        <v>23</v>
      </c>
      <c r="G66" s="36">
        <f>tblExpenses[[#This Row],[Monthly ]]*12</f>
        <v>0</v>
      </c>
      <c r="H66" s="38">
        <v>0</v>
      </c>
    </row>
    <row r="67" spans="6:8" ht="16.5" customHeight="1" x14ac:dyDescent="0.2">
      <c r="F67" s="23" t="s">
        <v>34</v>
      </c>
      <c r="G67" s="36">
        <f>tblExpenses[[#This Row],[Monthly ]]*12</f>
        <v>0</v>
      </c>
      <c r="H67" s="38">
        <v>0</v>
      </c>
    </row>
    <row r="68" spans="6:8" ht="16.5" customHeight="1" x14ac:dyDescent="0.2">
      <c r="F68" s="23" t="s">
        <v>24</v>
      </c>
      <c r="G68" s="21">
        <f>SUBTOTAL(109,tblExpenses[[Annual  ]])</f>
        <v>5994</v>
      </c>
      <c r="H68" s="21">
        <f>SUBTOTAL(109,tblExpenses[[Monthly ]])</f>
        <v>499.5</v>
      </c>
    </row>
  </sheetData>
  <mergeCells count="12">
    <mergeCell ref="U6:V6"/>
    <mergeCell ref="O2:V3"/>
    <mergeCell ref="C26:D26"/>
    <mergeCell ref="G26:H26"/>
    <mergeCell ref="K26:L26"/>
    <mergeCell ref="O26:P26"/>
    <mergeCell ref="C6:D6"/>
    <mergeCell ref="G6:H6"/>
    <mergeCell ref="K6:L6"/>
    <mergeCell ref="O6:P6"/>
    <mergeCell ref="B17:D17"/>
    <mergeCell ref="B2:F2"/>
  </mergeCells>
  <pageMargins left="0.25" right="0.25" top="0.75" bottom="0.75" header="0.3" footer="0.3"/>
  <pageSetup scale="92" fitToHeight="0" orientation="landscape" r:id="rId1"/>
  <ignoredErrors>
    <ignoredError sqref="D31:D38" calculatedColumn="1"/>
  </ignoredErrors>
  <drawing r:id="rId2"/>
  <tableParts count="5">
    <tablePart r:id="rId3"/>
    <tablePart r:id="rId4"/>
    <tablePart r:id="rId5"/>
    <tablePart r:id="rId6"/>
    <tablePart r:id="rId7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5" tint="-0.499984740745262"/>
    <pageSetUpPr autoPageBreaks="0" fitToPage="1"/>
  </sheetPr>
  <dimension ref="B1:Q50"/>
  <sheetViews>
    <sheetView showGridLines="0" zoomScaleNormal="100" workbookViewId="0"/>
  </sheetViews>
  <sheetFormatPr baseColWidth="10" defaultColWidth="9" defaultRowHeight="16.5" customHeight="1" x14ac:dyDescent="0.2"/>
  <cols>
    <col min="1" max="1" width="2.796875" customWidth="1"/>
    <col min="2" max="2" width="16.796875" customWidth="1"/>
    <col min="3" max="3" width="24.19921875" customWidth="1"/>
    <col min="4" max="15" width="9.796875" customWidth="1"/>
    <col min="16" max="16" width="11.59765625" customWidth="1"/>
    <col min="17" max="17" width="11" customWidth="1"/>
  </cols>
  <sheetData>
    <row r="1" spans="2:17" s="5" customFormat="1" ht="39" customHeight="1" x14ac:dyDescent="0.2">
      <c r="B1" s="8" t="s">
        <v>44</v>
      </c>
    </row>
    <row r="2" spans="2:17" ht="31.5" customHeight="1" x14ac:dyDescent="0.2">
      <c r="B2" s="51">
        <f>MonthlyCashFlowToDate</f>
        <v>18380</v>
      </c>
      <c r="C2" s="51"/>
      <c r="D2" s="51"/>
      <c r="E2" s="51"/>
      <c r="F2" s="51"/>
      <c r="H2" s="53" t="s">
        <v>61</v>
      </c>
      <c r="I2" s="53"/>
      <c r="J2" s="53"/>
      <c r="K2" s="53"/>
      <c r="L2" s="53"/>
      <c r="M2" s="53"/>
      <c r="N2" s="53"/>
      <c r="O2" s="53"/>
      <c r="P2" s="53"/>
      <c r="Q2" s="53"/>
    </row>
    <row r="5" spans="2:17" ht="16.5" customHeight="1" x14ac:dyDescent="0.2">
      <c r="B5" s="28" t="s">
        <v>40</v>
      </c>
      <c r="C5" s="28" t="s">
        <v>41</v>
      </c>
      <c r="D5" s="28" t="s">
        <v>48</v>
      </c>
      <c r="E5" s="28" t="s">
        <v>49</v>
      </c>
      <c r="F5" s="28" t="s">
        <v>50</v>
      </c>
      <c r="G5" s="28" t="s">
        <v>51</v>
      </c>
      <c r="H5" s="28" t="s">
        <v>42</v>
      </c>
      <c r="I5" s="28" t="s">
        <v>52</v>
      </c>
      <c r="J5" s="28" t="s">
        <v>53</v>
      </c>
      <c r="K5" s="28" t="s">
        <v>54</v>
      </c>
      <c r="L5" s="28" t="s">
        <v>55</v>
      </c>
      <c r="M5" s="28" t="s">
        <v>56</v>
      </c>
      <c r="N5" s="28" t="s">
        <v>57</v>
      </c>
      <c r="O5" s="28" t="s">
        <v>58</v>
      </c>
      <c r="P5" s="28" t="s">
        <v>24</v>
      </c>
    </row>
    <row r="6" spans="2:17" ht="16.5" customHeight="1" x14ac:dyDescent="0.2">
      <c r="B6" s="28" t="s">
        <v>0</v>
      </c>
      <c r="C6" s="28" t="s">
        <v>1</v>
      </c>
      <c r="D6" s="29">
        <v>7500</v>
      </c>
      <c r="E6" s="29">
        <v>7500</v>
      </c>
      <c r="F6" s="29">
        <v>7500</v>
      </c>
      <c r="G6" s="29">
        <v>7500</v>
      </c>
      <c r="H6" s="29">
        <v>7500</v>
      </c>
      <c r="I6" s="29">
        <v>7500</v>
      </c>
      <c r="J6" s="29"/>
      <c r="K6" s="29"/>
      <c r="L6" s="29"/>
      <c r="M6" s="29"/>
      <c r="N6" s="29"/>
      <c r="O6" s="29"/>
      <c r="P6" s="29">
        <f>SUM(tblMontly[[#This Row],[Jan]:[Dec]])</f>
        <v>45000</v>
      </c>
    </row>
    <row r="7" spans="2:17" ht="16.5" customHeight="1" x14ac:dyDescent="0.2">
      <c r="B7" s="28" t="s">
        <v>0</v>
      </c>
      <c r="C7" s="28" t="s">
        <v>2</v>
      </c>
      <c r="D7" s="29">
        <v>400</v>
      </c>
      <c r="E7" s="29">
        <v>400</v>
      </c>
      <c r="F7" s="29">
        <v>500</v>
      </c>
      <c r="G7" s="29">
        <v>200</v>
      </c>
      <c r="H7" s="29">
        <v>0</v>
      </c>
      <c r="I7" s="29">
        <v>600</v>
      </c>
      <c r="J7" s="29"/>
      <c r="K7" s="29"/>
      <c r="L7" s="29"/>
      <c r="M7" s="29"/>
      <c r="N7" s="29"/>
      <c r="O7" s="29"/>
      <c r="P7" s="29">
        <f>SUM(tblMontly[[#This Row],[Jan]:[Dec]])</f>
        <v>2100</v>
      </c>
    </row>
    <row r="8" spans="2:17" ht="16.5" customHeight="1" x14ac:dyDescent="0.2">
      <c r="B8" s="28" t="s">
        <v>0</v>
      </c>
      <c r="C8" s="28" t="s">
        <v>4</v>
      </c>
      <c r="D8" s="29">
        <v>2500</v>
      </c>
      <c r="E8" s="29">
        <v>2500</v>
      </c>
      <c r="F8" s="29">
        <v>2500</v>
      </c>
      <c r="G8" s="29">
        <v>2500</v>
      </c>
      <c r="H8" s="29">
        <v>2500</v>
      </c>
      <c r="I8" s="29">
        <v>2500</v>
      </c>
      <c r="J8" s="29"/>
      <c r="K8" s="29"/>
      <c r="L8" s="29"/>
      <c r="M8" s="29"/>
      <c r="N8" s="29"/>
      <c r="O8" s="29"/>
      <c r="P8" s="29">
        <f>SUM(tblMontly[[#This Row],[Jan]:[Dec]])</f>
        <v>15000</v>
      </c>
    </row>
    <row r="9" spans="2:17" ht="16.5" customHeight="1" x14ac:dyDescent="0.2">
      <c r="B9" s="28" t="s">
        <v>0</v>
      </c>
      <c r="C9" s="28" t="s">
        <v>3</v>
      </c>
      <c r="D9" s="29">
        <v>0</v>
      </c>
      <c r="E9" s="29">
        <v>0</v>
      </c>
      <c r="F9" s="29">
        <v>0</v>
      </c>
      <c r="G9" s="29">
        <v>0</v>
      </c>
      <c r="H9" s="29">
        <v>0</v>
      </c>
      <c r="I9" s="29">
        <v>0</v>
      </c>
      <c r="J9" s="29"/>
      <c r="K9" s="29"/>
      <c r="L9" s="29"/>
      <c r="M9" s="29"/>
      <c r="N9" s="29"/>
      <c r="O9" s="29"/>
      <c r="P9" s="29">
        <f>SUM(tblMontly[[#This Row],[Jan]:[Dec]])</f>
        <v>0</v>
      </c>
    </row>
    <row r="10" spans="2:17" ht="16.5" customHeight="1" x14ac:dyDescent="0.2">
      <c r="B10" s="28" t="s">
        <v>0</v>
      </c>
      <c r="C10" s="28" t="s">
        <v>23</v>
      </c>
      <c r="D10" s="29">
        <v>0</v>
      </c>
      <c r="E10" s="29">
        <v>0</v>
      </c>
      <c r="F10" s="29">
        <v>0</v>
      </c>
      <c r="G10" s="29">
        <v>0</v>
      </c>
      <c r="H10" s="29">
        <v>0</v>
      </c>
      <c r="I10" s="29">
        <v>0</v>
      </c>
      <c r="J10" s="29"/>
      <c r="K10" s="29"/>
      <c r="L10" s="29"/>
      <c r="M10" s="29"/>
      <c r="N10" s="29"/>
      <c r="O10" s="29"/>
      <c r="P10" s="29">
        <f>SUM(tblMontly[[#This Row],[Jan]:[Dec]])</f>
        <v>0</v>
      </c>
    </row>
    <row r="11" spans="2:17" ht="16.5" customHeight="1" x14ac:dyDescent="0.2">
      <c r="B11" s="28" t="s">
        <v>0</v>
      </c>
      <c r="C11" s="28" t="s">
        <v>34</v>
      </c>
      <c r="D11" s="29">
        <v>0</v>
      </c>
      <c r="E11" s="29">
        <v>0</v>
      </c>
      <c r="F11" s="29">
        <v>0</v>
      </c>
      <c r="G11" s="29">
        <v>0</v>
      </c>
      <c r="H11" s="29">
        <v>0</v>
      </c>
      <c r="I11" s="29">
        <v>0</v>
      </c>
      <c r="J11" s="29"/>
      <c r="K11" s="29"/>
      <c r="L11" s="29"/>
      <c r="M11" s="29"/>
      <c r="N11" s="29"/>
      <c r="O11" s="29"/>
      <c r="P11" s="29">
        <f>SUM(tblMontly[[#This Row],[Jan]:[Dec]])</f>
        <v>0</v>
      </c>
    </row>
    <row r="12" spans="2:17" ht="16.5" customHeight="1" x14ac:dyDescent="0.2">
      <c r="B12" s="28" t="s">
        <v>5</v>
      </c>
      <c r="C12" s="28" t="s">
        <v>6</v>
      </c>
      <c r="D12" s="29">
        <v>1250</v>
      </c>
      <c r="E12" s="29">
        <v>1250</v>
      </c>
      <c r="F12" s="29">
        <v>1250</v>
      </c>
      <c r="G12" s="29">
        <v>1250</v>
      </c>
      <c r="H12" s="29">
        <v>1250</v>
      </c>
      <c r="I12" s="29">
        <v>1250</v>
      </c>
      <c r="J12" s="29"/>
      <c r="K12" s="29"/>
      <c r="L12" s="29"/>
      <c r="M12" s="29"/>
      <c r="N12" s="29"/>
      <c r="O12" s="29"/>
      <c r="P12" s="29">
        <f>SUM(tblMontly[[#This Row],[Jan]:[Dec]])</f>
        <v>7500</v>
      </c>
    </row>
    <row r="13" spans="2:17" ht="16.5" customHeight="1" x14ac:dyDescent="0.2">
      <c r="B13" s="28" t="s">
        <v>5</v>
      </c>
      <c r="C13" s="28" t="s">
        <v>7</v>
      </c>
      <c r="D13" s="29">
        <v>208.33333333333334</v>
      </c>
      <c r="E13" s="29">
        <v>208.33333333333334</v>
      </c>
      <c r="F13" s="29">
        <v>208.33333333333334</v>
      </c>
      <c r="G13" s="29">
        <v>208.33333333333334</v>
      </c>
      <c r="H13" s="29">
        <v>208.33333333333334</v>
      </c>
      <c r="I13" s="29">
        <v>208.33333333333334</v>
      </c>
      <c r="J13" s="29"/>
      <c r="K13" s="29"/>
      <c r="L13" s="29"/>
      <c r="M13" s="29"/>
      <c r="N13" s="29"/>
      <c r="O13" s="29"/>
      <c r="P13" s="29">
        <f>SUM(tblMontly[[#This Row],[Jan]:[Dec]])</f>
        <v>1250</v>
      </c>
    </row>
    <row r="14" spans="2:17" ht="16.5" customHeight="1" x14ac:dyDescent="0.2">
      <c r="B14" s="28" t="s">
        <v>5</v>
      </c>
      <c r="C14" s="28" t="s">
        <v>8</v>
      </c>
      <c r="D14" s="29">
        <v>16.666666666666668</v>
      </c>
      <c r="E14" s="29">
        <v>16.666666666666668</v>
      </c>
      <c r="F14" s="29">
        <v>16.666666666666668</v>
      </c>
      <c r="G14" s="29">
        <v>16.666666666666668</v>
      </c>
      <c r="H14" s="29">
        <v>16.666666666666668</v>
      </c>
      <c r="I14" s="29">
        <v>16.666666666666668</v>
      </c>
      <c r="J14" s="29"/>
      <c r="K14" s="29"/>
      <c r="L14" s="29"/>
      <c r="M14" s="29"/>
      <c r="N14" s="29"/>
      <c r="O14" s="29"/>
      <c r="P14" s="29">
        <f>SUM(tblMontly[[#This Row],[Jan]:[Dec]])</f>
        <v>100.00000000000001</v>
      </c>
    </row>
    <row r="15" spans="2:17" ht="16.5" customHeight="1" x14ac:dyDescent="0.2">
      <c r="B15" s="28" t="s">
        <v>5</v>
      </c>
      <c r="C15" s="28" t="s">
        <v>10</v>
      </c>
      <c r="D15" s="29">
        <v>333.33333333333331</v>
      </c>
      <c r="E15" s="29">
        <v>333.33333333333331</v>
      </c>
      <c r="F15" s="29">
        <v>333.33333333333331</v>
      </c>
      <c r="G15" s="29">
        <v>333.33333333333331</v>
      </c>
      <c r="H15" s="29">
        <v>333.33333333333331</v>
      </c>
      <c r="I15" s="29">
        <v>333.33333333333331</v>
      </c>
      <c r="J15" s="29"/>
      <c r="K15" s="29"/>
      <c r="L15" s="29"/>
      <c r="M15" s="29"/>
      <c r="N15" s="29"/>
      <c r="O15" s="29"/>
      <c r="P15" s="29">
        <f>SUM(tblMontly[[#This Row],[Jan]:[Dec]])</f>
        <v>1999.9999999999998</v>
      </c>
    </row>
    <row r="16" spans="2:17" ht="16.5" customHeight="1" x14ac:dyDescent="0.2">
      <c r="B16" s="28" t="s">
        <v>5</v>
      </c>
      <c r="C16" s="28" t="s">
        <v>9</v>
      </c>
      <c r="D16" s="29">
        <v>1250</v>
      </c>
      <c r="E16" s="29">
        <v>1250</v>
      </c>
      <c r="F16" s="29">
        <v>1250</v>
      </c>
      <c r="G16" s="29">
        <v>1250</v>
      </c>
      <c r="H16" s="29">
        <v>1250</v>
      </c>
      <c r="I16" s="29">
        <v>1250</v>
      </c>
      <c r="J16" s="29"/>
      <c r="K16" s="29"/>
      <c r="L16" s="29"/>
      <c r="M16" s="29"/>
      <c r="N16" s="29"/>
      <c r="O16" s="29"/>
      <c r="P16" s="29">
        <f>SUM(tblMontly[[#This Row],[Jan]:[Dec]])</f>
        <v>7500</v>
      </c>
    </row>
    <row r="17" spans="2:16" ht="16.5" customHeight="1" x14ac:dyDescent="0.2">
      <c r="B17" s="28" t="s">
        <v>5</v>
      </c>
      <c r="C17" s="28" t="s">
        <v>11</v>
      </c>
      <c r="D17" s="29">
        <v>25</v>
      </c>
      <c r="E17" s="29">
        <v>25</v>
      </c>
      <c r="F17" s="29">
        <v>25</v>
      </c>
      <c r="G17" s="29">
        <v>25</v>
      </c>
      <c r="H17" s="29">
        <v>25</v>
      </c>
      <c r="I17" s="29">
        <v>25</v>
      </c>
      <c r="J17" s="29"/>
      <c r="K17" s="29"/>
      <c r="L17" s="29"/>
      <c r="M17" s="29"/>
      <c r="N17" s="29"/>
      <c r="O17" s="29"/>
      <c r="P17" s="29">
        <f>SUM(tblMontly[[#This Row],[Jan]:[Dec]])</f>
        <v>150</v>
      </c>
    </row>
    <row r="18" spans="2:16" ht="16.5" customHeight="1" x14ac:dyDescent="0.2">
      <c r="B18" s="28" t="s">
        <v>5</v>
      </c>
      <c r="C18" s="28" t="s">
        <v>12</v>
      </c>
      <c r="D18" s="29">
        <v>100</v>
      </c>
      <c r="E18" s="29">
        <v>100</v>
      </c>
      <c r="F18" s="29">
        <v>100</v>
      </c>
      <c r="G18" s="29">
        <v>100</v>
      </c>
      <c r="H18" s="29">
        <v>100</v>
      </c>
      <c r="I18" s="29">
        <v>100</v>
      </c>
      <c r="J18" s="29"/>
      <c r="K18" s="29"/>
      <c r="L18" s="29"/>
      <c r="M18" s="29"/>
      <c r="N18" s="29"/>
      <c r="O18" s="29"/>
      <c r="P18" s="29">
        <f>SUM(tblMontly[[#This Row],[Jan]:[Dec]])</f>
        <v>600</v>
      </c>
    </row>
    <row r="19" spans="2:16" ht="16.5" customHeight="1" x14ac:dyDescent="0.2">
      <c r="B19" s="28" t="s">
        <v>5</v>
      </c>
      <c r="C19" s="28" t="s">
        <v>13</v>
      </c>
      <c r="D19" s="29">
        <v>50</v>
      </c>
      <c r="E19" s="29">
        <v>50</v>
      </c>
      <c r="F19" s="29">
        <v>50</v>
      </c>
      <c r="G19" s="29">
        <v>50</v>
      </c>
      <c r="H19" s="29">
        <v>50</v>
      </c>
      <c r="I19" s="29">
        <v>50</v>
      </c>
      <c r="J19" s="29"/>
      <c r="K19" s="29"/>
      <c r="L19" s="29"/>
      <c r="M19" s="29"/>
      <c r="N19" s="29"/>
      <c r="O19" s="29"/>
      <c r="P19" s="29">
        <f>SUM(tblMontly[[#This Row],[Jan]:[Dec]])</f>
        <v>300</v>
      </c>
    </row>
    <row r="20" spans="2:16" ht="16.5" customHeight="1" x14ac:dyDescent="0.2">
      <c r="B20" s="28" t="s">
        <v>5</v>
      </c>
      <c r="C20" s="28" t="s">
        <v>14</v>
      </c>
      <c r="D20" s="29">
        <v>50</v>
      </c>
      <c r="E20" s="29">
        <v>50</v>
      </c>
      <c r="F20" s="29">
        <v>50</v>
      </c>
      <c r="G20" s="29">
        <v>50</v>
      </c>
      <c r="H20" s="29">
        <v>50</v>
      </c>
      <c r="I20" s="29">
        <v>50</v>
      </c>
      <c r="J20" s="29"/>
      <c r="K20" s="29"/>
      <c r="L20" s="29"/>
      <c r="M20" s="29"/>
      <c r="N20" s="29"/>
      <c r="O20" s="29"/>
      <c r="P20" s="29">
        <f>SUM(tblMontly[[#This Row],[Jan]:[Dec]])</f>
        <v>300</v>
      </c>
    </row>
    <row r="21" spans="2:16" ht="16.5" customHeight="1" x14ac:dyDescent="0.2">
      <c r="B21" s="28" t="s">
        <v>5</v>
      </c>
      <c r="C21" s="28" t="s">
        <v>15</v>
      </c>
      <c r="D21" s="29">
        <v>25</v>
      </c>
      <c r="E21" s="29">
        <v>25</v>
      </c>
      <c r="F21" s="29">
        <v>25</v>
      </c>
      <c r="G21" s="29">
        <v>25</v>
      </c>
      <c r="H21" s="29">
        <v>25</v>
      </c>
      <c r="I21" s="29">
        <v>25</v>
      </c>
      <c r="J21" s="29"/>
      <c r="K21" s="29"/>
      <c r="L21" s="29"/>
      <c r="M21" s="29"/>
      <c r="N21" s="29"/>
      <c r="O21" s="29"/>
      <c r="P21" s="29">
        <f>SUM(tblMontly[[#This Row],[Jan]:[Dec]])</f>
        <v>150</v>
      </c>
    </row>
    <row r="22" spans="2:16" ht="16.5" customHeight="1" x14ac:dyDescent="0.2">
      <c r="B22" s="28" t="s">
        <v>5</v>
      </c>
      <c r="C22" s="28" t="s">
        <v>16</v>
      </c>
      <c r="D22" s="29">
        <v>12.5</v>
      </c>
      <c r="E22" s="29">
        <v>12.5</v>
      </c>
      <c r="F22" s="29">
        <v>12.5</v>
      </c>
      <c r="G22" s="29">
        <v>12.5</v>
      </c>
      <c r="H22" s="29">
        <v>12.5</v>
      </c>
      <c r="I22" s="29">
        <v>12.5</v>
      </c>
      <c r="J22" s="29"/>
      <c r="K22" s="29"/>
      <c r="L22" s="29"/>
      <c r="M22" s="29"/>
      <c r="N22" s="29"/>
      <c r="O22" s="29"/>
      <c r="P22" s="29">
        <f>SUM(tblMontly[[#This Row],[Jan]:[Dec]])</f>
        <v>75</v>
      </c>
    </row>
    <row r="23" spans="2:16" ht="16.5" customHeight="1" x14ac:dyDescent="0.2">
      <c r="B23" s="28" t="s">
        <v>5</v>
      </c>
      <c r="C23" s="28" t="s">
        <v>17</v>
      </c>
      <c r="D23" s="29">
        <v>50</v>
      </c>
      <c r="E23" s="29">
        <v>50</v>
      </c>
      <c r="F23" s="29">
        <v>50</v>
      </c>
      <c r="G23" s="29">
        <v>50</v>
      </c>
      <c r="H23" s="29">
        <v>50</v>
      </c>
      <c r="I23" s="29">
        <v>50</v>
      </c>
      <c r="J23" s="29"/>
      <c r="K23" s="29"/>
      <c r="L23" s="29"/>
      <c r="M23" s="29"/>
      <c r="N23" s="29"/>
      <c r="O23" s="29"/>
      <c r="P23" s="29">
        <f>SUM(tblMontly[[#This Row],[Jan]:[Dec]])</f>
        <v>300</v>
      </c>
    </row>
    <row r="24" spans="2:16" ht="16.5" customHeight="1" x14ac:dyDescent="0.2">
      <c r="B24" s="28" t="s">
        <v>5</v>
      </c>
      <c r="C24" s="28" t="s">
        <v>18</v>
      </c>
      <c r="D24" s="29">
        <v>50</v>
      </c>
      <c r="E24" s="29">
        <v>50</v>
      </c>
      <c r="F24" s="29">
        <v>50</v>
      </c>
      <c r="G24" s="29">
        <v>50</v>
      </c>
      <c r="H24" s="29">
        <v>50</v>
      </c>
      <c r="I24" s="29">
        <v>50</v>
      </c>
      <c r="J24" s="29"/>
      <c r="K24" s="29"/>
      <c r="L24" s="29"/>
      <c r="M24" s="29"/>
      <c r="N24" s="29"/>
      <c r="O24" s="29"/>
      <c r="P24" s="29">
        <f>SUM(tblMontly[[#This Row],[Jan]:[Dec]])</f>
        <v>300</v>
      </c>
    </row>
    <row r="25" spans="2:16" ht="16.5" customHeight="1" x14ac:dyDescent="0.2">
      <c r="B25" s="28" t="s">
        <v>5</v>
      </c>
      <c r="C25" s="28" t="s">
        <v>19</v>
      </c>
      <c r="D25" s="29">
        <v>125</v>
      </c>
      <c r="E25" s="29">
        <v>125</v>
      </c>
      <c r="F25" s="29">
        <v>125</v>
      </c>
      <c r="G25" s="29">
        <v>125</v>
      </c>
      <c r="H25" s="29">
        <v>125</v>
      </c>
      <c r="I25" s="29">
        <v>125</v>
      </c>
      <c r="J25" s="29"/>
      <c r="K25" s="29"/>
      <c r="L25" s="29"/>
      <c r="M25" s="29"/>
      <c r="N25" s="29"/>
      <c r="O25" s="29"/>
      <c r="P25" s="29">
        <f>SUM(tblMontly[[#This Row],[Jan]:[Dec]])</f>
        <v>750</v>
      </c>
    </row>
    <row r="26" spans="2:16" ht="16.5" customHeight="1" x14ac:dyDescent="0.2">
      <c r="B26" s="28" t="s">
        <v>5</v>
      </c>
      <c r="C26" s="28" t="s">
        <v>20</v>
      </c>
      <c r="D26" s="29">
        <v>400</v>
      </c>
      <c r="E26" s="29">
        <v>500</v>
      </c>
      <c r="F26" s="29">
        <v>450</v>
      </c>
      <c r="G26" s="29">
        <v>400</v>
      </c>
      <c r="H26" s="29">
        <v>450</v>
      </c>
      <c r="I26" s="29">
        <v>425</v>
      </c>
      <c r="J26" s="29"/>
      <c r="K26" s="29"/>
      <c r="L26" s="29"/>
      <c r="M26" s="29"/>
      <c r="N26" s="29"/>
      <c r="O26" s="29"/>
      <c r="P26" s="29">
        <f>SUM(tblMontly[[#This Row],[Jan]:[Dec]])</f>
        <v>2625</v>
      </c>
    </row>
    <row r="27" spans="2:16" ht="16.5" customHeight="1" x14ac:dyDescent="0.2">
      <c r="B27" s="28" t="s">
        <v>5</v>
      </c>
      <c r="C27" s="28" t="s">
        <v>21</v>
      </c>
      <c r="D27" s="29">
        <v>50</v>
      </c>
      <c r="E27" s="29">
        <v>75</v>
      </c>
      <c r="F27" s="29">
        <v>100</v>
      </c>
      <c r="G27" s="29">
        <v>75</v>
      </c>
      <c r="H27" s="29">
        <v>125</v>
      </c>
      <c r="I27" s="29">
        <v>75</v>
      </c>
      <c r="J27" s="29"/>
      <c r="K27" s="29"/>
      <c r="L27" s="29"/>
      <c r="M27" s="29"/>
      <c r="N27" s="29"/>
      <c r="O27" s="29"/>
      <c r="P27" s="29">
        <f>SUM(tblMontly[[#This Row],[Jan]:[Dec]])</f>
        <v>500</v>
      </c>
    </row>
    <row r="28" spans="2:16" ht="16.5" customHeight="1" x14ac:dyDescent="0.2">
      <c r="B28" s="28" t="s">
        <v>5</v>
      </c>
      <c r="C28" s="28" t="s">
        <v>22</v>
      </c>
      <c r="D28" s="29">
        <v>50</v>
      </c>
      <c r="E28" s="29">
        <v>10</v>
      </c>
      <c r="F28" s="29">
        <v>25</v>
      </c>
      <c r="G28" s="29">
        <v>25</v>
      </c>
      <c r="H28" s="29">
        <v>20</v>
      </c>
      <c r="I28" s="29">
        <v>70</v>
      </c>
      <c r="J28" s="29"/>
      <c r="K28" s="29"/>
      <c r="L28" s="29"/>
      <c r="M28" s="29"/>
      <c r="N28" s="29"/>
      <c r="O28" s="29"/>
      <c r="P28" s="29">
        <f>SUM(tblMontly[[#This Row],[Jan]:[Dec]])</f>
        <v>200</v>
      </c>
    </row>
    <row r="29" spans="2:16" ht="16.5" customHeight="1" x14ac:dyDescent="0.2">
      <c r="B29" s="28" t="s">
        <v>5</v>
      </c>
      <c r="C29" s="28" t="s">
        <v>39</v>
      </c>
      <c r="D29" s="29">
        <v>30</v>
      </c>
      <c r="E29" s="29">
        <v>30</v>
      </c>
      <c r="F29" s="29">
        <v>30</v>
      </c>
      <c r="G29" s="29">
        <v>20</v>
      </c>
      <c r="H29" s="29">
        <v>30</v>
      </c>
      <c r="I29" s="29">
        <v>30</v>
      </c>
      <c r="J29" s="29"/>
      <c r="K29" s="29"/>
      <c r="L29" s="29"/>
      <c r="M29" s="29"/>
      <c r="N29" s="29"/>
      <c r="O29" s="29"/>
      <c r="P29" s="29">
        <f>SUM(tblMontly[[#This Row],[Jan]:[Dec]])</f>
        <v>170</v>
      </c>
    </row>
    <row r="30" spans="2:16" ht="16.5" customHeight="1" x14ac:dyDescent="0.2">
      <c r="B30" s="28" t="s">
        <v>5</v>
      </c>
      <c r="C30" s="28" t="s">
        <v>3</v>
      </c>
      <c r="D30" s="29">
        <v>0</v>
      </c>
      <c r="E30" s="29">
        <v>0</v>
      </c>
      <c r="F30" s="29">
        <v>0</v>
      </c>
      <c r="G30" s="29">
        <v>0</v>
      </c>
      <c r="H30" s="29">
        <v>0</v>
      </c>
      <c r="I30" s="29">
        <v>0</v>
      </c>
      <c r="J30" s="29"/>
      <c r="K30" s="29"/>
      <c r="L30" s="29"/>
      <c r="M30" s="29"/>
      <c r="N30" s="29"/>
      <c r="O30" s="29"/>
      <c r="P30" s="29">
        <f>SUM(tblMontly[[#This Row],[Jan]:[Dec]])</f>
        <v>0</v>
      </c>
    </row>
    <row r="31" spans="2:16" ht="16.5" customHeight="1" x14ac:dyDescent="0.2">
      <c r="B31" s="28" t="s">
        <v>5</v>
      </c>
      <c r="C31" s="28" t="s">
        <v>23</v>
      </c>
      <c r="D31" s="29">
        <v>0</v>
      </c>
      <c r="E31" s="29">
        <v>0</v>
      </c>
      <c r="F31" s="29">
        <v>0</v>
      </c>
      <c r="G31" s="29">
        <v>0</v>
      </c>
      <c r="H31" s="29">
        <v>0</v>
      </c>
      <c r="I31" s="29">
        <v>0</v>
      </c>
      <c r="J31" s="29"/>
      <c r="K31" s="29"/>
      <c r="L31" s="29"/>
      <c r="M31" s="29"/>
      <c r="N31" s="29"/>
      <c r="O31" s="29"/>
      <c r="P31" s="29">
        <f>SUM(tblMontly[[#This Row],[Jan]:[Dec]])</f>
        <v>0</v>
      </c>
    </row>
    <row r="32" spans="2:16" ht="16.5" customHeight="1" x14ac:dyDescent="0.2">
      <c r="B32" s="28" t="s">
        <v>5</v>
      </c>
      <c r="C32" s="28" t="s">
        <v>34</v>
      </c>
      <c r="D32" s="29">
        <v>0</v>
      </c>
      <c r="E32" s="29">
        <v>0</v>
      </c>
      <c r="F32" s="29">
        <v>0</v>
      </c>
      <c r="G32" s="29">
        <v>0</v>
      </c>
      <c r="H32" s="29">
        <v>0</v>
      </c>
      <c r="I32" s="29">
        <v>0</v>
      </c>
      <c r="J32" s="29"/>
      <c r="K32" s="29"/>
      <c r="L32" s="29"/>
      <c r="M32" s="29"/>
      <c r="N32" s="29"/>
      <c r="O32" s="29"/>
      <c r="P32" s="29">
        <f>SUM(tblMontly[[#This Row],[Jan]:[Dec]])</f>
        <v>0</v>
      </c>
    </row>
    <row r="33" spans="2:16" ht="16.5" customHeight="1" x14ac:dyDescent="0.2">
      <c r="B33" s="28" t="s">
        <v>43</v>
      </c>
      <c r="C33" s="28" t="s">
        <v>25</v>
      </c>
      <c r="D33" s="29">
        <v>50</v>
      </c>
      <c r="E33" s="29">
        <v>150</v>
      </c>
      <c r="F33" s="29">
        <v>100</v>
      </c>
      <c r="G33" s="29">
        <v>50</v>
      </c>
      <c r="H33" s="29">
        <v>150</v>
      </c>
      <c r="I33" s="29">
        <v>100</v>
      </c>
      <c r="J33" s="29"/>
      <c r="K33" s="29"/>
      <c r="L33" s="29"/>
      <c r="M33" s="29"/>
      <c r="N33" s="29"/>
      <c r="O33" s="29"/>
      <c r="P33" s="29">
        <f>SUM(tblMontly[[#This Row],[Jan]:[Dec]])</f>
        <v>600</v>
      </c>
    </row>
    <row r="34" spans="2:16" ht="16.5" customHeight="1" x14ac:dyDescent="0.2">
      <c r="B34" s="28" t="s">
        <v>43</v>
      </c>
      <c r="C34" s="28" t="s">
        <v>26</v>
      </c>
      <c r="D34" s="29">
        <v>25</v>
      </c>
      <c r="E34" s="29">
        <v>75</v>
      </c>
      <c r="F34" s="29">
        <v>50</v>
      </c>
      <c r="G34" s="29">
        <v>25</v>
      </c>
      <c r="H34" s="29">
        <v>75</v>
      </c>
      <c r="I34" s="29">
        <v>50</v>
      </c>
      <c r="J34" s="29"/>
      <c r="K34" s="29"/>
      <c r="L34" s="29"/>
      <c r="M34" s="29"/>
      <c r="N34" s="29"/>
      <c r="O34" s="29"/>
      <c r="P34" s="29">
        <f>SUM(tblMontly[[#This Row],[Jan]:[Dec]])</f>
        <v>300</v>
      </c>
    </row>
    <row r="35" spans="2:16" ht="16.5" customHeight="1" x14ac:dyDescent="0.2">
      <c r="B35" s="28" t="s">
        <v>43</v>
      </c>
      <c r="C35" s="28" t="s">
        <v>27</v>
      </c>
      <c r="D35" s="29">
        <v>0</v>
      </c>
      <c r="E35" s="29">
        <v>0</v>
      </c>
      <c r="F35" s="29">
        <v>1000</v>
      </c>
      <c r="G35" s="29">
        <v>0</v>
      </c>
      <c r="H35" s="29">
        <v>0</v>
      </c>
      <c r="I35" s="29">
        <v>1000</v>
      </c>
      <c r="J35" s="29"/>
      <c r="K35" s="29"/>
      <c r="L35" s="29"/>
      <c r="M35" s="29"/>
      <c r="N35" s="29"/>
      <c r="O35" s="29"/>
      <c r="P35" s="29">
        <f>SUM(tblMontly[[#This Row],[Jan]:[Dec]])</f>
        <v>2000</v>
      </c>
    </row>
    <row r="36" spans="2:16" ht="16.5" customHeight="1" x14ac:dyDescent="0.2">
      <c r="B36" s="28" t="s">
        <v>43</v>
      </c>
      <c r="C36" s="28" t="s">
        <v>28</v>
      </c>
      <c r="D36" s="29">
        <v>50</v>
      </c>
      <c r="E36" s="29">
        <v>150</v>
      </c>
      <c r="F36" s="29">
        <v>100</v>
      </c>
      <c r="G36" s="29">
        <v>50</v>
      </c>
      <c r="H36" s="29">
        <v>150</v>
      </c>
      <c r="I36" s="29">
        <v>100</v>
      </c>
      <c r="J36" s="29"/>
      <c r="K36" s="29"/>
      <c r="L36" s="29"/>
      <c r="M36" s="29"/>
      <c r="N36" s="29"/>
      <c r="O36" s="29"/>
      <c r="P36" s="29">
        <f>SUM(tblMontly[[#This Row],[Jan]:[Dec]])</f>
        <v>600</v>
      </c>
    </row>
    <row r="37" spans="2:16" ht="16.5" customHeight="1" x14ac:dyDescent="0.2">
      <c r="B37" s="28" t="s">
        <v>43</v>
      </c>
      <c r="C37" s="28" t="s">
        <v>29</v>
      </c>
      <c r="D37" s="29">
        <v>15</v>
      </c>
      <c r="E37" s="29">
        <v>25</v>
      </c>
      <c r="F37" s="29">
        <v>35</v>
      </c>
      <c r="G37" s="29">
        <v>15</v>
      </c>
      <c r="H37" s="29">
        <v>25</v>
      </c>
      <c r="I37" s="29">
        <v>35</v>
      </c>
      <c r="J37" s="29"/>
      <c r="K37" s="29"/>
      <c r="L37" s="29"/>
      <c r="M37" s="29"/>
      <c r="N37" s="29"/>
      <c r="O37" s="29"/>
      <c r="P37" s="29">
        <f>SUM(tblMontly[[#This Row],[Jan]:[Dec]])</f>
        <v>150</v>
      </c>
    </row>
    <row r="38" spans="2:16" ht="16.5" customHeight="1" x14ac:dyDescent="0.2">
      <c r="B38" s="28" t="s">
        <v>43</v>
      </c>
      <c r="C38" s="28" t="s">
        <v>30</v>
      </c>
      <c r="D38" s="29">
        <v>100</v>
      </c>
      <c r="E38" s="29">
        <v>200</v>
      </c>
      <c r="F38" s="29">
        <v>150</v>
      </c>
      <c r="G38" s="29">
        <v>175</v>
      </c>
      <c r="H38" s="29">
        <v>150</v>
      </c>
      <c r="I38" s="29">
        <v>175</v>
      </c>
      <c r="J38" s="29"/>
      <c r="K38" s="29"/>
      <c r="L38" s="29"/>
      <c r="M38" s="29"/>
      <c r="N38" s="29"/>
      <c r="O38" s="29"/>
      <c r="P38" s="29">
        <f>SUM(tblMontly[[#This Row],[Jan]:[Dec]])</f>
        <v>950</v>
      </c>
    </row>
    <row r="39" spans="2:16" ht="16.5" customHeight="1" x14ac:dyDescent="0.2">
      <c r="B39" s="28" t="s">
        <v>43</v>
      </c>
      <c r="C39" s="28" t="s">
        <v>31</v>
      </c>
      <c r="D39" s="29">
        <v>50</v>
      </c>
      <c r="E39" s="29">
        <v>50</v>
      </c>
      <c r="F39" s="29">
        <v>50</v>
      </c>
      <c r="G39" s="29">
        <v>50</v>
      </c>
      <c r="H39" s="29">
        <v>50</v>
      </c>
      <c r="I39" s="29">
        <v>50</v>
      </c>
      <c r="J39" s="29"/>
      <c r="K39" s="29"/>
      <c r="L39" s="29"/>
      <c r="M39" s="29"/>
      <c r="N39" s="29"/>
      <c r="O39" s="29"/>
      <c r="P39" s="29">
        <f>SUM(tblMontly[[#This Row],[Jan]:[Dec]])</f>
        <v>300</v>
      </c>
    </row>
    <row r="40" spans="2:16" ht="16.5" customHeight="1" x14ac:dyDescent="0.2">
      <c r="B40" s="28" t="s">
        <v>43</v>
      </c>
      <c r="C40" s="28" t="s">
        <v>32</v>
      </c>
      <c r="D40" s="29">
        <v>25</v>
      </c>
      <c r="E40" s="29">
        <v>25</v>
      </c>
      <c r="F40" s="29">
        <v>25</v>
      </c>
      <c r="G40" s="29">
        <v>25</v>
      </c>
      <c r="H40" s="29">
        <v>25</v>
      </c>
      <c r="I40" s="29">
        <v>25</v>
      </c>
      <c r="J40" s="29"/>
      <c r="K40" s="29"/>
      <c r="L40" s="29"/>
      <c r="M40" s="29"/>
      <c r="N40" s="29"/>
      <c r="O40" s="29"/>
      <c r="P40" s="29">
        <f>SUM(tblMontly[[#This Row],[Jan]:[Dec]])</f>
        <v>150</v>
      </c>
    </row>
    <row r="41" spans="2:16" ht="16.5" customHeight="1" x14ac:dyDescent="0.2">
      <c r="B41" s="28" t="s">
        <v>43</v>
      </c>
      <c r="C41" s="28" t="s">
        <v>33</v>
      </c>
      <c r="D41" s="29">
        <v>400</v>
      </c>
      <c r="E41" s="29">
        <v>400</v>
      </c>
      <c r="F41" s="29">
        <v>400</v>
      </c>
      <c r="G41" s="29">
        <v>400</v>
      </c>
      <c r="H41" s="29">
        <v>400</v>
      </c>
      <c r="I41" s="29">
        <v>400</v>
      </c>
      <c r="J41" s="29"/>
      <c r="K41" s="29"/>
      <c r="L41" s="29"/>
      <c r="M41" s="29"/>
      <c r="N41" s="29"/>
      <c r="O41" s="29"/>
      <c r="P41" s="29">
        <f>SUM(tblMontly[[#This Row],[Jan]:[Dec]])</f>
        <v>2400</v>
      </c>
    </row>
    <row r="42" spans="2:16" ht="16.5" customHeight="1" x14ac:dyDescent="0.2">
      <c r="B42" s="28" t="s">
        <v>43</v>
      </c>
      <c r="C42" s="28" t="s">
        <v>4</v>
      </c>
      <c r="D42" s="29">
        <v>0</v>
      </c>
      <c r="E42" s="29">
        <v>0</v>
      </c>
      <c r="F42" s="29">
        <v>0</v>
      </c>
      <c r="G42" s="29">
        <v>0</v>
      </c>
      <c r="H42" s="29">
        <v>0</v>
      </c>
      <c r="I42" s="29">
        <v>0</v>
      </c>
      <c r="J42" s="29"/>
      <c r="K42" s="29"/>
      <c r="L42" s="29"/>
      <c r="M42" s="29"/>
      <c r="N42" s="29"/>
      <c r="O42" s="29"/>
      <c r="P42" s="29">
        <f>SUM(tblMontly[[#This Row],[Jan]:[Dec]])</f>
        <v>0</v>
      </c>
    </row>
    <row r="43" spans="2:16" ht="16.5" customHeight="1" x14ac:dyDescent="0.2">
      <c r="B43" s="28" t="s">
        <v>43</v>
      </c>
      <c r="C43" s="28" t="s">
        <v>3</v>
      </c>
      <c r="D43" s="29">
        <v>0</v>
      </c>
      <c r="E43" s="29">
        <v>0</v>
      </c>
      <c r="F43" s="29">
        <v>0</v>
      </c>
      <c r="G43" s="29">
        <v>0</v>
      </c>
      <c r="H43" s="29">
        <v>0</v>
      </c>
      <c r="I43" s="29">
        <v>0</v>
      </c>
      <c r="J43" s="29"/>
      <c r="K43" s="29"/>
      <c r="L43" s="29"/>
      <c r="M43" s="29"/>
      <c r="N43" s="29"/>
      <c r="O43" s="29"/>
      <c r="P43" s="29">
        <f>SUM(tblMontly[[#This Row],[Jan]:[Dec]])</f>
        <v>0</v>
      </c>
    </row>
    <row r="44" spans="2:16" ht="16.5" customHeight="1" x14ac:dyDescent="0.2">
      <c r="B44" s="28" t="s">
        <v>35</v>
      </c>
      <c r="C44" s="28" t="s">
        <v>36</v>
      </c>
      <c r="D44" s="29">
        <v>416.66666666666669</v>
      </c>
      <c r="E44" s="29">
        <v>416.66666666666669</v>
      </c>
      <c r="F44" s="29">
        <v>416.66666666666669</v>
      </c>
      <c r="G44" s="29">
        <v>416.66666666666669</v>
      </c>
      <c r="H44" s="29">
        <v>416.66666666666669</v>
      </c>
      <c r="I44" s="29">
        <v>416.66666666666669</v>
      </c>
      <c r="J44" s="29"/>
      <c r="K44" s="29"/>
      <c r="L44" s="29"/>
      <c r="M44" s="29"/>
      <c r="N44" s="29"/>
      <c r="O44" s="29"/>
      <c r="P44" s="29">
        <f>SUM(tblMontly[[#This Row],[Jan]:[Dec]])</f>
        <v>2500</v>
      </c>
    </row>
    <row r="45" spans="2:16" ht="16.5" customHeight="1" x14ac:dyDescent="0.2">
      <c r="B45" s="28" t="s">
        <v>35</v>
      </c>
      <c r="C45" s="28" t="s">
        <v>37</v>
      </c>
      <c r="D45" s="29">
        <v>1000</v>
      </c>
      <c r="E45" s="29">
        <v>1000</v>
      </c>
      <c r="F45" s="29">
        <v>1000</v>
      </c>
      <c r="G45" s="29">
        <v>1000</v>
      </c>
      <c r="H45" s="29">
        <v>1000</v>
      </c>
      <c r="I45" s="29">
        <v>1000</v>
      </c>
      <c r="J45" s="29"/>
      <c r="K45" s="29"/>
      <c r="L45" s="29"/>
      <c r="M45" s="29"/>
      <c r="N45" s="29"/>
      <c r="O45" s="29"/>
      <c r="P45" s="29">
        <f>SUM(tblMontly[[#This Row],[Jan]:[Dec]])</f>
        <v>6000</v>
      </c>
    </row>
    <row r="46" spans="2:16" ht="16.5" customHeight="1" x14ac:dyDescent="0.2">
      <c r="B46" s="28" t="s">
        <v>35</v>
      </c>
      <c r="C46" s="28" t="s">
        <v>38</v>
      </c>
      <c r="D46" s="29">
        <v>500</v>
      </c>
      <c r="E46" s="29">
        <v>500</v>
      </c>
      <c r="F46" s="29">
        <v>500</v>
      </c>
      <c r="G46" s="29">
        <v>500</v>
      </c>
      <c r="H46" s="29">
        <v>500</v>
      </c>
      <c r="I46" s="29">
        <v>500</v>
      </c>
      <c r="J46" s="29"/>
      <c r="K46" s="29"/>
      <c r="L46" s="29"/>
      <c r="M46" s="29"/>
      <c r="N46" s="29"/>
      <c r="O46" s="29"/>
      <c r="P46" s="29">
        <f>SUM(tblMontly[[#This Row],[Jan]:[Dec]])</f>
        <v>3000</v>
      </c>
    </row>
    <row r="47" spans="2:16" ht="16.5" customHeight="1" x14ac:dyDescent="0.2">
      <c r="B47" s="28" t="s">
        <v>35</v>
      </c>
      <c r="C47" s="28" t="s">
        <v>4</v>
      </c>
      <c r="D47" s="29">
        <v>0</v>
      </c>
      <c r="E47" s="29">
        <v>0</v>
      </c>
      <c r="F47" s="29">
        <v>0</v>
      </c>
      <c r="G47" s="29">
        <v>0</v>
      </c>
      <c r="H47" s="29">
        <v>0</v>
      </c>
      <c r="I47" s="29">
        <v>0</v>
      </c>
      <c r="J47" s="29"/>
      <c r="K47" s="29"/>
      <c r="L47" s="29"/>
      <c r="M47" s="29"/>
      <c r="N47" s="29"/>
      <c r="O47" s="29"/>
      <c r="P47" s="29">
        <f>SUM(tblMontly[[#This Row],[Jan]:[Dec]])</f>
        <v>0</v>
      </c>
    </row>
    <row r="48" spans="2:16" ht="16.5" customHeight="1" x14ac:dyDescent="0.2">
      <c r="B48" s="28" t="s">
        <v>35</v>
      </c>
      <c r="C48" s="28" t="s">
        <v>3</v>
      </c>
      <c r="D48" s="29">
        <v>0</v>
      </c>
      <c r="E48" s="29">
        <v>0</v>
      </c>
      <c r="F48" s="29">
        <v>0</v>
      </c>
      <c r="G48" s="29">
        <v>0</v>
      </c>
      <c r="H48" s="29">
        <v>0</v>
      </c>
      <c r="I48" s="29">
        <v>0</v>
      </c>
      <c r="J48" s="29"/>
      <c r="K48" s="29"/>
      <c r="L48" s="29"/>
      <c r="M48" s="29"/>
      <c r="N48" s="29"/>
      <c r="O48" s="29"/>
      <c r="P48" s="29">
        <f>SUM(tblMontly[[#This Row],[Jan]:[Dec]])</f>
        <v>0</v>
      </c>
    </row>
    <row r="49" spans="2:16" ht="16.5" customHeight="1" x14ac:dyDescent="0.2">
      <c r="B49" s="28" t="s">
        <v>24</v>
      </c>
      <c r="C49" s="30"/>
      <c r="D49" s="29">
        <f>SUMIF(tblMontly[Type],"Income",tblMontly[Jan])-SUMIF(tblMontly[Type],"&lt;&gt;Income",tblMontly[Jan])</f>
        <v>3692.5</v>
      </c>
      <c r="E49" s="29">
        <f>SUMIF(tblMontly[Type],"Income",tblMontly[Feb])-SUMIF(tblMontly[Type],"&lt;&gt;Income",tblMontly[Feb])</f>
        <v>3247.5</v>
      </c>
      <c r="F49" s="29">
        <f>SUMIF(tblMontly[Type],"Income",tblMontly[Mar])-SUMIF(tblMontly[Type],"&lt;&gt;Income",tblMontly[Mar])</f>
        <v>2522.5</v>
      </c>
      <c r="G49" s="29">
        <f>SUMIF(tblMontly[Type],"Income",tblMontly[Apr])-SUMIF(tblMontly[Type],"&lt;&gt;Income",tblMontly[Apr])</f>
        <v>3427.5</v>
      </c>
      <c r="H49" s="29">
        <f>SUMIF(tblMontly[Type],"Income",tblMontly[May])-SUMIF(tblMontly[Type],"&lt;&gt;Income",tblMontly[May])</f>
        <v>2887.5</v>
      </c>
      <c r="I49" s="29">
        <f>SUMIF(tblMontly[Type],"Income",tblMontly[Jun])-SUMIF(tblMontly[Type],"&lt;&gt;Income",tblMontly[Jun])</f>
        <v>2602.5</v>
      </c>
      <c r="J49" s="29">
        <f>SUMIF(tblMontly[Type],"Income",tblMontly[Jul])-SUMIF(tblMontly[Type],"&lt;&gt;Income",tblMontly[Jul])</f>
        <v>0</v>
      </c>
      <c r="K49" s="29">
        <f>SUMIF(tblMontly[Type],"Income",tblMontly[Aug])-SUMIF(tblMontly[Type],"&lt;&gt;Income",tblMontly[Aug])</f>
        <v>0</v>
      </c>
      <c r="L49" s="29">
        <f>SUMIF(tblMontly[Type],"Income",tblMontly[Sep])-SUMIF(tblMontly[Type],"&lt;&gt;Income",tblMontly[Sep])</f>
        <v>0</v>
      </c>
      <c r="M49" s="29">
        <f>SUMIF(tblMontly[Type],"Income",tblMontly[Oct])-SUMIF(tblMontly[Type],"&lt;&gt;Income",tblMontly[Oct])</f>
        <v>0</v>
      </c>
      <c r="N49" s="29">
        <f>SUMIF(tblMontly[Type],"Income",tblMontly[Nov])-SUMIF(tblMontly[Type],"&lt;&gt;Income",tblMontly[Nov])</f>
        <v>0</v>
      </c>
      <c r="O49" s="29">
        <f>SUMIF(tblMontly[Type],"Income",tblMontly[Dec])-SUMIF(tblMontly[Type],"&lt;&gt;Income",tblMontly[Dec])</f>
        <v>0</v>
      </c>
      <c r="P49" s="29">
        <f>SUMIF(tblMontly[Type],"Income",tblMontly[Total])-SUMIF(tblMontly[Type],"&lt;&gt;Income",tblMontly[Total])</f>
        <v>18380</v>
      </c>
    </row>
    <row r="50" spans="2:16" ht="16.5" customHeight="1" x14ac:dyDescent="0.2"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</row>
  </sheetData>
  <mergeCells count="3">
    <mergeCell ref="B50:P50"/>
    <mergeCell ref="B2:F2"/>
    <mergeCell ref="H2:Q2"/>
  </mergeCells>
  <conditionalFormatting sqref="B6:P48">
    <cfRule type="expression" dxfId="2" priority="1">
      <formula>(MOD(ROW(),2)&lt;&gt;0)*($B6="Income")</formula>
    </cfRule>
    <cfRule type="expression" dxfId="1" priority="2">
      <formula>(MOD(ROW(),2)=0)*($B6="Income")</formula>
    </cfRule>
  </conditionalFormatting>
  <dataValidations count="1">
    <dataValidation type="list" allowBlank="1" showInputMessage="1" showErrorMessage="1" sqref="B6:B48">
      <formula1>"Income,Expenses,Discretionary,Savings"</formula1>
    </dataValidation>
  </dataValidations>
  <pageMargins left="0.25" right="0.25" top="0.75" bottom="0.75" header="0.3" footer="0.3"/>
  <pageSetup scale="63" fitToHeight="0" orientation="landscape" r:id="rId1"/>
  <rowBreaks count="1" manualBreakCount="1">
    <brk id="49" max="16383" man="1"/>
  </rowBreaks>
  <drawing r:id="rId2"/>
  <tableParts count="1">
    <tablePart r:id="rId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 markers="1">
          <x14:colorSeries theme="3" tint="0.249977111117893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'Monthly Cash Flow'!D6:O6</xm:f>
              <xm:sqref>Q6</xm:sqref>
            </x14:sparkline>
            <x14:sparkline>
              <xm:f>'Monthly Cash Flow'!D7:O7</xm:f>
              <xm:sqref>Q7</xm:sqref>
            </x14:sparkline>
            <x14:sparkline>
              <xm:f>'Monthly Cash Flow'!D8:O8</xm:f>
              <xm:sqref>Q8</xm:sqref>
            </x14:sparkline>
            <x14:sparkline>
              <xm:f>'Monthly Cash Flow'!D9:O9</xm:f>
              <xm:sqref>Q9</xm:sqref>
            </x14:sparkline>
            <x14:sparkline>
              <xm:f>'Monthly Cash Flow'!D10:O10</xm:f>
              <xm:sqref>Q10</xm:sqref>
            </x14:sparkline>
            <x14:sparkline>
              <xm:f>'Monthly Cash Flow'!D11:O11</xm:f>
              <xm:sqref>Q11</xm:sqref>
            </x14:sparkline>
            <x14:sparkline>
              <xm:f>'Monthly Cash Flow'!D12:O12</xm:f>
              <xm:sqref>Q12</xm:sqref>
            </x14:sparkline>
            <x14:sparkline>
              <xm:f>'Monthly Cash Flow'!D13:O13</xm:f>
              <xm:sqref>Q13</xm:sqref>
            </x14:sparkline>
            <x14:sparkline>
              <xm:f>'Monthly Cash Flow'!D14:O14</xm:f>
              <xm:sqref>Q14</xm:sqref>
            </x14:sparkline>
            <x14:sparkline>
              <xm:f>'Monthly Cash Flow'!D15:O15</xm:f>
              <xm:sqref>Q15</xm:sqref>
            </x14:sparkline>
            <x14:sparkline>
              <xm:f>'Monthly Cash Flow'!D16:O16</xm:f>
              <xm:sqref>Q16</xm:sqref>
            </x14:sparkline>
            <x14:sparkline>
              <xm:f>'Monthly Cash Flow'!D17:O17</xm:f>
              <xm:sqref>Q17</xm:sqref>
            </x14:sparkline>
            <x14:sparkline>
              <xm:f>'Monthly Cash Flow'!D18:O18</xm:f>
              <xm:sqref>Q18</xm:sqref>
            </x14:sparkline>
            <x14:sparkline>
              <xm:f>'Monthly Cash Flow'!D19:O19</xm:f>
              <xm:sqref>Q19</xm:sqref>
            </x14:sparkline>
            <x14:sparkline>
              <xm:f>'Monthly Cash Flow'!D20:O20</xm:f>
              <xm:sqref>Q20</xm:sqref>
            </x14:sparkline>
            <x14:sparkline>
              <xm:f>'Monthly Cash Flow'!D21:O21</xm:f>
              <xm:sqref>Q21</xm:sqref>
            </x14:sparkline>
            <x14:sparkline>
              <xm:f>'Monthly Cash Flow'!D22:O22</xm:f>
              <xm:sqref>Q22</xm:sqref>
            </x14:sparkline>
            <x14:sparkline>
              <xm:f>'Monthly Cash Flow'!D23:O23</xm:f>
              <xm:sqref>Q23</xm:sqref>
            </x14:sparkline>
            <x14:sparkline>
              <xm:f>'Monthly Cash Flow'!D24:O24</xm:f>
              <xm:sqref>Q24</xm:sqref>
            </x14:sparkline>
            <x14:sparkline>
              <xm:f>'Monthly Cash Flow'!D25:O25</xm:f>
              <xm:sqref>Q25</xm:sqref>
            </x14:sparkline>
            <x14:sparkline>
              <xm:f>'Monthly Cash Flow'!D26:O26</xm:f>
              <xm:sqref>Q26</xm:sqref>
            </x14:sparkline>
            <x14:sparkline>
              <xm:f>'Monthly Cash Flow'!D27:O27</xm:f>
              <xm:sqref>Q27</xm:sqref>
            </x14:sparkline>
            <x14:sparkline>
              <xm:f>'Monthly Cash Flow'!D28:O28</xm:f>
              <xm:sqref>Q28</xm:sqref>
            </x14:sparkline>
            <x14:sparkline>
              <xm:f>'Monthly Cash Flow'!D29:O29</xm:f>
              <xm:sqref>Q29</xm:sqref>
            </x14:sparkline>
            <x14:sparkline>
              <xm:f>'Monthly Cash Flow'!D30:O30</xm:f>
              <xm:sqref>Q30</xm:sqref>
            </x14:sparkline>
            <x14:sparkline>
              <xm:f>'Monthly Cash Flow'!D31:O31</xm:f>
              <xm:sqref>Q31</xm:sqref>
            </x14:sparkline>
            <x14:sparkline>
              <xm:f>'Monthly Cash Flow'!D32:O32</xm:f>
              <xm:sqref>Q32</xm:sqref>
            </x14:sparkline>
            <x14:sparkline>
              <xm:f>'Monthly Cash Flow'!D33:O33</xm:f>
              <xm:sqref>Q33</xm:sqref>
            </x14:sparkline>
            <x14:sparkline>
              <xm:f>'Monthly Cash Flow'!D34:O34</xm:f>
              <xm:sqref>Q34</xm:sqref>
            </x14:sparkline>
            <x14:sparkline>
              <xm:f>'Monthly Cash Flow'!D35:O35</xm:f>
              <xm:sqref>Q35</xm:sqref>
            </x14:sparkline>
            <x14:sparkline>
              <xm:f>'Monthly Cash Flow'!D36:O36</xm:f>
              <xm:sqref>Q36</xm:sqref>
            </x14:sparkline>
            <x14:sparkline>
              <xm:f>'Monthly Cash Flow'!D37:O37</xm:f>
              <xm:sqref>Q37</xm:sqref>
            </x14:sparkline>
            <x14:sparkline>
              <xm:f>'Monthly Cash Flow'!D38:O38</xm:f>
              <xm:sqref>Q38</xm:sqref>
            </x14:sparkline>
            <x14:sparkline>
              <xm:f>'Monthly Cash Flow'!D39:O39</xm:f>
              <xm:sqref>Q39</xm:sqref>
            </x14:sparkline>
            <x14:sparkline>
              <xm:f>'Monthly Cash Flow'!D40:O40</xm:f>
              <xm:sqref>Q40</xm:sqref>
            </x14:sparkline>
            <x14:sparkline>
              <xm:f>'Monthly Cash Flow'!D41:O41</xm:f>
              <xm:sqref>Q41</xm:sqref>
            </x14:sparkline>
            <x14:sparkline>
              <xm:f>'Monthly Cash Flow'!D42:O42</xm:f>
              <xm:sqref>Q42</xm:sqref>
            </x14:sparkline>
            <x14:sparkline>
              <xm:f>'Monthly Cash Flow'!D43:O43</xm:f>
              <xm:sqref>Q43</xm:sqref>
            </x14:sparkline>
            <x14:sparkline>
              <xm:f>'Monthly Cash Flow'!D44:O44</xm:f>
              <xm:sqref>Q44</xm:sqref>
            </x14:sparkline>
            <x14:sparkline>
              <xm:f>'Monthly Cash Flow'!D45:O45</xm:f>
              <xm:sqref>Q45</xm:sqref>
            </x14:sparkline>
            <x14:sparkline>
              <xm:f>'Monthly Cash Flow'!D46:O46</xm:f>
              <xm:sqref>Q46</xm:sqref>
            </x14:sparkline>
            <x14:sparkline>
              <xm:f>'Monthly Cash Flow'!D47:O47</xm:f>
              <xm:sqref>Q47</xm:sqref>
            </x14:sparkline>
            <x14:sparkline>
              <xm:f>'Monthly Cash Flow'!D48:O48</xm:f>
              <xm:sqref>Q48</xm:sqref>
            </x14:sparkline>
          </x14:sparklines>
        </x14:sparklineGroup>
      </x14:sparklineGroup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D17A89AD-7C17-4D39-9F87-A4BF75A997C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Info</vt:lpstr>
      <vt:lpstr>Cash Flow</vt:lpstr>
      <vt:lpstr>Monthly Cash Flow</vt:lpstr>
      <vt:lpstr>MonthlyCashFlowToDate</vt:lpstr>
      <vt:lpstr>'Monthly Cash Flow'!Print_Area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TM1-Budget Worksheet</dc:title>
  <dc:subject>Budget Sheet</dc:subject>
  <dc:creator/>
  <cp:keywords/>
  <dc:description/>
  <cp:lastModifiedBy/>
  <dcterms:created xsi:type="dcterms:W3CDTF">2016-12-26T04:21:13Z</dcterms:created>
  <dcterms:modified xsi:type="dcterms:W3CDTF">2018-02-16T10:02:10Z</dcterms:modified>
  <cp:category/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TC031076549991</vt:lpwstr>
  </property>
</Properties>
</file>